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Other\Electric Vehicles\SB350 Rate Design\Energy Division\DR-02\Workpaper\"/>
    </mc:Choice>
  </mc:AlternateContent>
  <bookViews>
    <workbookView xWindow="0" yWindow="0" windowWidth="24000" windowHeight="9510"/>
  </bookViews>
  <sheets>
    <sheet name="ED Template" sheetId="12" r:id="rId1"/>
    <sheet name="Summary" sheetId="5" r:id="rId2"/>
    <sheet name="Assumptions" sheetId="4" r:id="rId3"/>
    <sheet name="2018" sheetId="3" r:id="rId4"/>
    <sheet name="2019" sheetId="6" r:id="rId5"/>
    <sheet name="2020" sheetId="7" r:id="rId6"/>
    <sheet name="2021" sheetId="9" r:id="rId7"/>
    <sheet name="2022" sheetId="10" r:id="rId8"/>
    <sheet name="2023" sheetId="11" r:id="rId9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2" l="1"/>
  <c r="E7" i="12"/>
  <c r="B7" i="12"/>
  <c r="I6" i="12"/>
  <c r="E6" i="12"/>
  <c r="B6" i="12"/>
  <c r="I5" i="12"/>
  <c r="E5" i="12"/>
  <c r="B5" i="12"/>
  <c r="I4" i="12"/>
  <c r="E4" i="12"/>
  <c r="B4" i="12"/>
  <c r="I3" i="12"/>
  <c r="E3" i="12"/>
  <c r="B3" i="12"/>
  <c r="C63" i="11" l="1"/>
  <c r="C62" i="11"/>
  <c r="C61" i="11"/>
  <c r="C60" i="11"/>
  <c r="C59" i="11"/>
  <c r="C63" i="10"/>
  <c r="C62" i="10"/>
  <c r="C61" i="10"/>
  <c r="C60" i="10"/>
  <c r="C59" i="10"/>
  <c r="C63" i="9"/>
  <c r="C62" i="9"/>
  <c r="C61" i="9"/>
  <c r="C60" i="9"/>
  <c r="C59" i="9"/>
  <c r="C63" i="7"/>
  <c r="C62" i="7"/>
  <c r="C61" i="7"/>
  <c r="C60" i="7"/>
  <c r="C59" i="7"/>
  <c r="C60" i="6"/>
  <c r="C61" i="6"/>
  <c r="C62" i="6"/>
  <c r="C63" i="6"/>
  <c r="C59" i="6"/>
  <c r="C60" i="3" l="1"/>
  <c r="C61" i="3"/>
  <c r="C62" i="3"/>
  <c r="C63" i="3"/>
  <c r="C59" i="3"/>
  <c r="C27" i="4"/>
  <c r="C71" i="11" l="1"/>
  <c r="C70" i="11"/>
  <c r="C69" i="11"/>
  <c r="C68" i="11"/>
  <c r="C67" i="11"/>
  <c r="C71" i="10"/>
  <c r="C70" i="10"/>
  <c r="C69" i="10"/>
  <c r="C68" i="10"/>
  <c r="C67" i="10"/>
  <c r="C71" i="9"/>
  <c r="C70" i="9"/>
  <c r="C69" i="9"/>
  <c r="C68" i="9"/>
  <c r="C67" i="9"/>
  <c r="C72" i="9" l="1"/>
  <c r="C64" i="9"/>
  <c r="C64" i="10"/>
  <c r="C72" i="10"/>
  <c r="C64" i="11"/>
  <c r="C72" i="11"/>
  <c r="C71" i="7"/>
  <c r="C70" i="7"/>
  <c r="C69" i="7"/>
  <c r="C68" i="7"/>
  <c r="C67" i="7"/>
  <c r="C72" i="7" l="1"/>
  <c r="C64" i="7"/>
  <c r="C71" i="6"/>
  <c r="C70" i="6"/>
  <c r="C72" i="6" s="1"/>
  <c r="C69" i="6"/>
  <c r="C68" i="6"/>
  <c r="C67" i="6"/>
  <c r="C68" i="3"/>
  <c r="C69" i="3"/>
  <c r="C70" i="3"/>
  <c r="C71" i="3"/>
  <c r="C67" i="3"/>
  <c r="F35" i="4"/>
  <c r="G35" i="4"/>
  <c r="H35" i="4"/>
  <c r="I35" i="4"/>
  <c r="F27" i="4"/>
  <c r="G27" i="4"/>
  <c r="H27" i="4"/>
  <c r="I27" i="4"/>
  <c r="E27" i="4"/>
  <c r="D27" i="4"/>
  <c r="E35" i="4"/>
  <c r="C64" i="3" l="1"/>
  <c r="C72" i="3"/>
  <c r="C64" i="6"/>
  <c r="D35" i="4"/>
  <c r="H19" i="4"/>
  <c r="C19" i="4" l="1"/>
  <c r="E20" i="11"/>
  <c r="E20" i="10"/>
  <c r="E20" i="9"/>
  <c r="E19" i="11"/>
  <c r="E19" i="10"/>
  <c r="E19" i="9"/>
  <c r="E18" i="11"/>
  <c r="E18" i="10"/>
  <c r="E18" i="9"/>
  <c r="I17" i="11"/>
  <c r="I17" i="10"/>
  <c r="I17" i="9"/>
  <c r="I16" i="11"/>
  <c r="I16" i="10"/>
  <c r="I16" i="9"/>
  <c r="M20" i="11"/>
  <c r="M20" i="10"/>
  <c r="M20" i="9"/>
  <c r="H20" i="11"/>
  <c r="H20" i="10"/>
  <c r="H20" i="9"/>
  <c r="D20" i="11"/>
  <c r="D20" i="10"/>
  <c r="D20" i="9"/>
  <c r="M19" i="11"/>
  <c r="M19" i="10"/>
  <c r="M19" i="9"/>
  <c r="H19" i="11"/>
  <c r="H19" i="10"/>
  <c r="H19" i="9"/>
  <c r="D19" i="11"/>
  <c r="D19" i="10"/>
  <c r="D19" i="9"/>
  <c r="M18" i="11"/>
  <c r="M18" i="10"/>
  <c r="M18" i="9"/>
  <c r="H18" i="11"/>
  <c r="H18" i="10"/>
  <c r="H18" i="9"/>
  <c r="D18" i="11"/>
  <c r="D18" i="10"/>
  <c r="D18" i="9"/>
  <c r="M17" i="11"/>
  <c r="M17" i="10"/>
  <c r="M17" i="9"/>
  <c r="H17" i="11"/>
  <c r="H17" i="10"/>
  <c r="H17" i="9"/>
  <c r="D17" i="11"/>
  <c r="D17" i="9"/>
  <c r="D17" i="10"/>
  <c r="M16" i="11"/>
  <c r="M16" i="9"/>
  <c r="M16" i="10"/>
  <c r="H16" i="11"/>
  <c r="H16" i="10"/>
  <c r="H16" i="9"/>
  <c r="D16" i="11"/>
  <c r="D16" i="9"/>
  <c r="D16" i="10"/>
  <c r="N20" i="11"/>
  <c r="N20" i="10"/>
  <c r="N20" i="9"/>
  <c r="N19" i="11"/>
  <c r="N19" i="10"/>
  <c r="N19" i="9"/>
  <c r="N18" i="11"/>
  <c r="N18" i="10"/>
  <c r="N18" i="9"/>
  <c r="N17" i="11"/>
  <c r="N17" i="10"/>
  <c r="N17" i="9"/>
  <c r="N16" i="11"/>
  <c r="N16" i="10"/>
  <c r="N16" i="9"/>
  <c r="G20" i="11"/>
  <c r="G20" i="9"/>
  <c r="G20" i="10"/>
  <c r="C20" i="11"/>
  <c r="C20" i="10"/>
  <c r="C20" i="9"/>
  <c r="K19" i="11"/>
  <c r="K19" i="9"/>
  <c r="K19" i="10"/>
  <c r="G19" i="11"/>
  <c r="G19" i="9"/>
  <c r="G19" i="10"/>
  <c r="C19" i="11"/>
  <c r="C19" i="9"/>
  <c r="C19" i="10"/>
  <c r="K18" i="11"/>
  <c r="K18" i="10"/>
  <c r="K18" i="9"/>
  <c r="G18" i="11"/>
  <c r="G18" i="9"/>
  <c r="G18" i="10"/>
  <c r="C18" i="11"/>
  <c r="C18" i="9"/>
  <c r="C18" i="10"/>
  <c r="K17" i="11"/>
  <c r="K17" i="9"/>
  <c r="K17" i="10"/>
  <c r="G17" i="11"/>
  <c r="G17" i="9"/>
  <c r="G17" i="10"/>
  <c r="C17" i="11"/>
  <c r="C17" i="9"/>
  <c r="C17" i="10"/>
  <c r="K16" i="11"/>
  <c r="K16" i="9"/>
  <c r="K16" i="10"/>
  <c r="G16" i="11"/>
  <c r="G16" i="9"/>
  <c r="G16" i="10"/>
  <c r="C16" i="11"/>
  <c r="C16" i="9"/>
  <c r="C16" i="10"/>
  <c r="I20" i="11"/>
  <c r="I20" i="10"/>
  <c r="I20" i="9"/>
  <c r="I19" i="11"/>
  <c r="I19" i="10"/>
  <c r="I19" i="9"/>
  <c r="I18" i="11"/>
  <c r="I18" i="10"/>
  <c r="I18" i="9"/>
  <c r="E17" i="11"/>
  <c r="E17" i="10"/>
  <c r="E17" i="9"/>
  <c r="E16" i="11"/>
  <c r="E16" i="10"/>
  <c r="E16" i="9"/>
  <c r="K20" i="11"/>
  <c r="K20" i="9"/>
  <c r="K20" i="10"/>
  <c r="O20" i="10"/>
  <c r="O20" i="9"/>
  <c r="O20" i="11"/>
  <c r="J20" i="10"/>
  <c r="J20" i="9"/>
  <c r="J20" i="11"/>
  <c r="F20" i="10"/>
  <c r="F20" i="11"/>
  <c r="F20" i="9"/>
  <c r="O19" i="10"/>
  <c r="O19" i="11"/>
  <c r="O19" i="9"/>
  <c r="J19" i="10"/>
  <c r="J19" i="9"/>
  <c r="J19" i="11"/>
  <c r="F19" i="10"/>
  <c r="F19" i="9"/>
  <c r="F19" i="11"/>
  <c r="O18" i="10"/>
  <c r="O18" i="11"/>
  <c r="O18" i="9"/>
  <c r="J18" i="10"/>
  <c r="J18" i="11"/>
  <c r="J18" i="9"/>
  <c r="F18" i="10"/>
  <c r="F18" i="9"/>
  <c r="F18" i="11"/>
  <c r="O17" i="10"/>
  <c r="O17" i="9"/>
  <c r="O17" i="11"/>
  <c r="J17" i="11"/>
  <c r="J17" i="10"/>
  <c r="J17" i="9"/>
  <c r="F17" i="10"/>
  <c r="F17" i="11"/>
  <c r="F17" i="9"/>
  <c r="O16" i="10"/>
  <c r="O16" i="9"/>
  <c r="O16" i="11"/>
  <c r="J16" i="10"/>
  <c r="J16" i="9"/>
  <c r="J16" i="11"/>
  <c r="F16" i="11"/>
  <c r="F16" i="10"/>
  <c r="F16" i="9"/>
  <c r="L17" i="4"/>
  <c r="P17" i="4" s="1"/>
  <c r="M20" i="7"/>
  <c r="M20" i="6"/>
  <c r="M19" i="7"/>
  <c r="M19" i="6"/>
  <c r="N18" i="7"/>
  <c r="N18" i="6"/>
  <c r="E18" i="7"/>
  <c r="E18" i="6"/>
  <c r="I17" i="7"/>
  <c r="I17" i="6"/>
  <c r="E16" i="7"/>
  <c r="E16" i="6"/>
  <c r="K19" i="4"/>
  <c r="K20" i="7"/>
  <c r="K20" i="6"/>
  <c r="G19" i="4"/>
  <c r="G20" i="7"/>
  <c r="G20" i="6"/>
  <c r="C20" i="7"/>
  <c r="C20" i="6"/>
  <c r="H19" i="7"/>
  <c r="H19" i="6"/>
  <c r="D19" i="7"/>
  <c r="D19" i="6"/>
  <c r="M18" i="7"/>
  <c r="M18" i="6"/>
  <c r="H18" i="7"/>
  <c r="H18" i="6"/>
  <c r="D18" i="7"/>
  <c r="D18" i="6"/>
  <c r="M17" i="7"/>
  <c r="M17" i="6"/>
  <c r="H17" i="7"/>
  <c r="H17" i="6"/>
  <c r="D17" i="7"/>
  <c r="D17" i="6"/>
  <c r="M16" i="7"/>
  <c r="M16" i="6"/>
  <c r="H16" i="7"/>
  <c r="H16" i="6"/>
  <c r="D16" i="7"/>
  <c r="D16" i="6"/>
  <c r="H20" i="7"/>
  <c r="H20" i="6"/>
  <c r="I19" i="7"/>
  <c r="I19" i="6"/>
  <c r="I18" i="7"/>
  <c r="I18" i="6"/>
  <c r="N16" i="7"/>
  <c r="N16" i="6"/>
  <c r="O20" i="7"/>
  <c r="O20" i="6"/>
  <c r="J20" i="7"/>
  <c r="J20" i="6"/>
  <c r="F20" i="7"/>
  <c r="F20" i="6"/>
  <c r="O19" i="7"/>
  <c r="O19" i="6"/>
  <c r="K19" i="7"/>
  <c r="K19" i="6"/>
  <c r="G19" i="7"/>
  <c r="G19" i="6"/>
  <c r="C19" i="7"/>
  <c r="C19" i="6"/>
  <c r="K18" i="7"/>
  <c r="K18" i="6"/>
  <c r="G18" i="7"/>
  <c r="G18" i="6"/>
  <c r="C18" i="7"/>
  <c r="C18" i="6"/>
  <c r="K17" i="7"/>
  <c r="K17" i="6"/>
  <c r="G17" i="7"/>
  <c r="G17" i="6"/>
  <c r="C17" i="7"/>
  <c r="C17" i="6"/>
  <c r="K16" i="7"/>
  <c r="K16" i="6"/>
  <c r="G16" i="7"/>
  <c r="G16" i="6"/>
  <c r="C16" i="7"/>
  <c r="C16" i="6"/>
  <c r="D20" i="7"/>
  <c r="D20" i="6"/>
  <c r="E19" i="7"/>
  <c r="E19" i="6"/>
  <c r="N17" i="7"/>
  <c r="N17" i="6"/>
  <c r="E17" i="7"/>
  <c r="E17" i="6"/>
  <c r="I16" i="7"/>
  <c r="I16" i="6"/>
  <c r="O19" i="4"/>
  <c r="N20" i="7"/>
  <c r="N20" i="6"/>
  <c r="I20" i="7"/>
  <c r="I20" i="6"/>
  <c r="E20" i="7"/>
  <c r="E20" i="6"/>
  <c r="N19" i="7"/>
  <c r="N19" i="6"/>
  <c r="J19" i="7"/>
  <c r="J19" i="6"/>
  <c r="F19" i="7"/>
  <c r="F19" i="6"/>
  <c r="O18" i="7"/>
  <c r="O18" i="6"/>
  <c r="J18" i="7"/>
  <c r="J18" i="6"/>
  <c r="F18" i="7"/>
  <c r="F18" i="6"/>
  <c r="O17" i="7"/>
  <c r="O17" i="6"/>
  <c r="J17" i="7"/>
  <c r="J17" i="6"/>
  <c r="F17" i="7"/>
  <c r="F17" i="6"/>
  <c r="O16" i="7"/>
  <c r="O16" i="6"/>
  <c r="J16" i="7"/>
  <c r="J16" i="6"/>
  <c r="F16" i="7"/>
  <c r="F16" i="6"/>
  <c r="L15" i="4"/>
  <c r="P15" i="4" s="1"/>
  <c r="I19" i="4"/>
  <c r="E19" i="4"/>
  <c r="D19" i="4"/>
  <c r="M19" i="4"/>
  <c r="L18" i="4"/>
  <c r="P18" i="4" s="1"/>
  <c r="J19" i="4"/>
  <c r="L16" i="4"/>
  <c r="P16" i="4" s="1"/>
  <c r="N19" i="4"/>
  <c r="L14" i="4"/>
  <c r="P14" i="4" s="1"/>
  <c r="F19" i="4"/>
  <c r="F33" i="9" l="1"/>
  <c r="F21" i="9"/>
  <c r="F50" i="9"/>
  <c r="O50" i="10"/>
  <c r="O33" i="10"/>
  <c r="O21" i="10"/>
  <c r="J34" i="9"/>
  <c r="J51" i="9"/>
  <c r="O52" i="9"/>
  <c r="O35" i="9"/>
  <c r="J53" i="10"/>
  <c r="J36" i="10"/>
  <c r="O54" i="10"/>
  <c r="O37" i="10"/>
  <c r="E21" i="9"/>
  <c r="E33" i="9"/>
  <c r="E50" i="9"/>
  <c r="I54" i="9"/>
  <c r="I37" i="9"/>
  <c r="C50" i="9"/>
  <c r="L16" i="9"/>
  <c r="C33" i="9"/>
  <c r="C21" i="9"/>
  <c r="G34" i="9"/>
  <c r="G51" i="9"/>
  <c r="G52" i="10"/>
  <c r="G35" i="10"/>
  <c r="C53" i="11"/>
  <c r="C36" i="11"/>
  <c r="L19" i="11"/>
  <c r="P19" i="11" s="1"/>
  <c r="C54" i="10"/>
  <c r="L20" i="10"/>
  <c r="P20" i="10" s="1"/>
  <c r="C37" i="10"/>
  <c r="N35" i="10"/>
  <c r="N52" i="10"/>
  <c r="D50" i="10"/>
  <c r="D33" i="10"/>
  <c r="D21" i="10"/>
  <c r="H34" i="9"/>
  <c r="H51" i="9"/>
  <c r="D35" i="11"/>
  <c r="D52" i="11"/>
  <c r="D36" i="10"/>
  <c r="D53" i="10"/>
  <c r="H54" i="10"/>
  <c r="H37" i="10"/>
  <c r="E36" i="11"/>
  <c r="E53" i="11"/>
  <c r="F21" i="10"/>
  <c r="F50" i="10"/>
  <c r="F33" i="10"/>
  <c r="J33" i="10"/>
  <c r="J50" i="10"/>
  <c r="J21" i="10"/>
  <c r="F51" i="9"/>
  <c r="F34" i="9"/>
  <c r="J51" i="10"/>
  <c r="J34" i="10"/>
  <c r="O34" i="10"/>
  <c r="O51" i="10"/>
  <c r="J35" i="9"/>
  <c r="J52" i="9"/>
  <c r="O52" i="11"/>
  <c r="O35" i="11"/>
  <c r="F53" i="10"/>
  <c r="F36" i="10"/>
  <c r="O53" i="9"/>
  <c r="O36" i="9"/>
  <c r="F54" i="11"/>
  <c r="F37" i="11"/>
  <c r="J54" i="10"/>
  <c r="J37" i="10"/>
  <c r="K54" i="10"/>
  <c r="K37" i="10"/>
  <c r="E33" i="10"/>
  <c r="E50" i="10"/>
  <c r="E21" i="10"/>
  <c r="E34" i="11"/>
  <c r="E51" i="11"/>
  <c r="I53" i="9"/>
  <c r="I36" i="9"/>
  <c r="I37" i="10"/>
  <c r="I54" i="10"/>
  <c r="C33" i="11"/>
  <c r="C50" i="11"/>
  <c r="L16" i="11"/>
  <c r="C21" i="11"/>
  <c r="K50" i="10"/>
  <c r="K33" i="10"/>
  <c r="K21" i="10"/>
  <c r="L17" i="9"/>
  <c r="P17" i="9" s="1"/>
  <c r="C34" i="9"/>
  <c r="C51" i="9"/>
  <c r="G34" i="11"/>
  <c r="G51" i="11"/>
  <c r="L18" i="10"/>
  <c r="P18" i="10" s="1"/>
  <c r="C35" i="10"/>
  <c r="C52" i="10"/>
  <c r="G52" i="9"/>
  <c r="G35" i="9"/>
  <c r="K52" i="11"/>
  <c r="K35" i="11"/>
  <c r="G36" i="10"/>
  <c r="G53" i="10"/>
  <c r="K36" i="9"/>
  <c r="K53" i="9"/>
  <c r="C37" i="11"/>
  <c r="C54" i="11"/>
  <c r="L20" i="11"/>
  <c r="P20" i="11" s="1"/>
  <c r="N21" i="9"/>
  <c r="N33" i="9"/>
  <c r="N50" i="9"/>
  <c r="N34" i="10"/>
  <c r="N51" i="10"/>
  <c r="N52" i="11"/>
  <c r="N35" i="11"/>
  <c r="N37" i="9"/>
  <c r="N54" i="9"/>
  <c r="D21" i="9"/>
  <c r="D50" i="9"/>
  <c r="D33" i="9"/>
  <c r="H33" i="11"/>
  <c r="H50" i="11"/>
  <c r="H21" i="11"/>
  <c r="D34" i="10"/>
  <c r="D51" i="10"/>
  <c r="H51" i="10"/>
  <c r="H34" i="10"/>
  <c r="M51" i="11"/>
  <c r="M34" i="11"/>
  <c r="H52" i="9"/>
  <c r="H35" i="9"/>
  <c r="M35" i="10"/>
  <c r="M52" i="10"/>
  <c r="D53" i="11"/>
  <c r="D36" i="11"/>
  <c r="M53" i="9"/>
  <c r="M36" i="9"/>
  <c r="D54" i="10"/>
  <c r="D37" i="10"/>
  <c r="H37" i="11"/>
  <c r="H54" i="11"/>
  <c r="I21" i="9"/>
  <c r="I33" i="9"/>
  <c r="I50" i="9"/>
  <c r="I51" i="10"/>
  <c r="I34" i="10"/>
  <c r="E52" i="11"/>
  <c r="E35" i="11"/>
  <c r="E37" i="9"/>
  <c r="E54" i="9"/>
  <c r="F35" i="10"/>
  <c r="F52" i="10"/>
  <c r="F37" i="9"/>
  <c r="F54" i="9"/>
  <c r="I35" i="11"/>
  <c r="I52" i="11"/>
  <c r="C34" i="10"/>
  <c r="L17" i="10"/>
  <c r="P17" i="10" s="1"/>
  <c r="C51" i="10"/>
  <c r="K52" i="10"/>
  <c r="K35" i="10"/>
  <c r="N51" i="9"/>
  <c r="N34" i="9"/>
  <c r="M50" i="11"/>
  <c r="M21" i="11"/>
  <c r="M33" i="11"/>
  <c r="H53" i="11"/>
  <c r="H36" i="11"/>
  <c r="E35" i="10"/>
  <c r="E52" i="10"/>
  <c r="F50" i="11"/>
  <c r="F33" i="11"/>
  <c r="F21" i="11"/>
  <c r="O33" i="11"/>
  <c r="O50" i="11"/>
  <c r="F34" i="11"/>
  <c r="F51" i="11"/>
  <c r="J34" i="11"/>
  <c r="J51" i="11"/>
  <c r="F52" i="11"/>
  <c r="F35" i="11"/>
  <c r="J52" i="11"/>
  <c r="J35" i="11"/>
  <c r="O52" i="10"/>
  <c r="O35" i="10"/>
  <c r="J53" i="11"/>
  <c r="J36" i="11"/>
  <c r="O53" i="11"/>
  <c r="O36" i="11"/>
  <c r="F37" i="10"/>
  <c r="F54" i="10"/>
  <c r="O54" i="11"/>
  <c r="O37" i="11"/>
  <c r="K54" i="9"/>
  <c r="K37" i="9"/>
  <c r="E21" i="11"/>
  <c r="E50" i="11"/>
  <c r="E33" i="11"/>
  <c r="I35" i="9"/>
  <c r="I52" i="9"/>
  <c r="I53" i="10"/>
  <c r="I36" i="10"/>
  <c r="I54" i="11"/>
  <c r="I37" i="11"/>
  <c r="G50" i="10"/>
  <c r="G33" i="10"/>
  <c r="G21" i="10"/>
  <c r="K50" i="9"/>
  <c r="K33" i="9"/>
  <c r="K21" i="9"/>
  <c r="C34" i="11"/>
  <c r="C51" i="11"/>
  <c r="L17" i="11"/>
  <c r="P17" i="11" s="1"/>
  <c r="K34" i="10"/>
  <c r="K51" i="10"/>
  <c r="C52" i="9"/>
  <c r="L18" i="9"/>
  <c r="P18" i="9" s="1"/>
  <c r="C35" i="9"/>
  <c r="G35" i="11"/>
  <c r="G52" i="11"/>
  <c r="C36" i="10"/>
  <c r="L19" i="10"/>
  <c r="P19" i="10" s="1"/>
  <c r="C53" i="10"/>
  <c r="G53" i="9"/>
  <c r="G36" i="9"/>
  <c r="K53" i="11"/>
  <c r="K36" i="11"/>
  <c r="G54" i="10"/>
  <c r="G37" i="10"/>
  <c r="N21" i="10"/>
  <c r="N50" i="10"/>
  <c r="N33" i="10"/>
  <c r="N34" i="11"/>
  <c r="N51" i="11"/>
  <c r="N53" i="9"/>
  <c r="N36" i="9"/>
  <c r="N37" i="10"/>
  <c r="N54" i="10"/>
  <c r="D33" i="11"/>
  <c r="D21" i="11"/>
  <c r="D50" i="11"/>
  <c r="M33" i="10"/>
  <c r="M50" i="10"/>
  <c r="M21" i="10"/>
  <c r="D34" i="9"/>
  <c r="D51" i="9"/>
  <c r="H51" i="11"/>
  <c r="H34" i="11"/>
  <c r="D35" i="9"/>
  <c r="D52" i="9"/>
  <c r="H35" i="10"/>
  <c r="H52" i="10"/>
  <c r="M35" i="11"/>
  <c r="M52" i="11"/>
  <c r="H36" i="9"/>
  <c r="H53" i="9"/>
  <c r="M53" i="10"/>
  <c r="M36" i="10"/>
  <c r="D54" i="11"/>
  <c r="D37" i="11"/>
  <c r="M37" i="9"/>
  <c r="M54" i="9"/>
  <c r="I33" i="10"/>
  <c r="I21" i="10"/>
  <c r="I50" i="10"/>
  <c r="I51" i="11"/>
  <c r="I34" i="11"/>
  <c r="E53" i="9"/>
  <c r="E36" i="9"/>
  <c r="E37" i="10"/>
  <c r="E54" i="10"/>
  <c r="J33" i="9"/>
  <c r="J21" i="9"/>
  <c r="J50" i="9"/>
  <c r="O34" i="9"/>
  <c r="O51" i="9"/>
  <c r="F53" i="9"/>
  <c r="F36" i="9"/>
  <c r="J37" i="9"/>
  <c r="J54" i="9"/>
  <c r="E51" i="10"/>
  <c r="E34" i="10"/>
  <c r="G50" i="11"/>
  <c r="G33" i="11"/>
  <c r="G21" i="11"/>
  <c r="K34" i="11"/>
  <c r="K51" i="11"/>
  <c r="K36" i="10"/>
  <c r="K53" i="10"/>
  <c r="G37" i="11"/>
  <c r="G54" i="11"/>
  <c r="N36" i="11"/>
  <c r="N53" i="11"/>
  <c r="H33" i="10"/>
  <c r="H21" i="10"/>
  <c r="H50" i="10"/>
  <c r="M51" i="10"/>
  <c r="M34" i="10"/>
  <c r="M52" i="9"/>
  <c r="M35" i="9"/>
  <c r="D54" i="9"/>
  <c r="D37" i="9"/>
  <c r="M54" i="11"/>
  <c r="M37" i="11"/>
  <c r="I51" i="9"/>
  <c r="I34" i="9"/>
  <c r="J50" i="11"/>
  <c r="J21" i="11"/>
  <c r="J33" i="11"/>
  <c r="O50" i="9"/>
  <c r="O33" i="9"/>
  <c r="O21" i="9"/>
  <c r="F34" i="10"/>
  <c r="F51" i="10"/>
  <c r="O21" i="11"/>
  <c r="O51" i="11"/>
  <c r="O34" i="11"/>
  <c r="F35" i="9"/>
  <c r="F52" i="9"/>
  <c r="J35" i="10"/>
  <c r="J52" i="10"/>
  <c r="F36" i="11"/>
  <c r="F53" i="11"/>
  <c r="J53" i="9"/>
  <c r="J36" i="9"/>
  <c r="O36" i="10"/>
  <c r="O53" i="10"/>
  <c r="J54" i="11"/>
  <c r="J37" i="11"/>
  <c r="O54" i="9"/>
  <c r="O37" i="9"/>
  <c r="K37" i="11"/>
  <c r="K54" i="11"/>
  <c r="E51" i="9"/>
  <c r="E34" i="9"/>
  <c r="I35" i="10"/>
  <c r="I52" i="10"/>
  <c r="I36" i="11"/>
  <c r="I53" i="11"/>
  <c r="C50" i="10"/>
  <c r="C33" i="10"/>
  <c r="C21" i="10"/>
  <c r="L16" i="10"/>
  <c r="G21" i="9"/>
  <c r="G50" i="9"/>
  <c r="G33" i="9"/>
  <c r="K50" i="11"/>
  <c r="K33" i="11"/>
  <c r="K21" i="11"/>
  <c r="G34" i="10"/>
  <c r="G51" i="10"/>
  <c r="K34" i="9"/>
  <c r="K51" i="9"/>
  <c r="C52" i="11"/>
  <c r="L18" i="11"/>
  <c r="P18" i="11" s="1"/>
  <c r="C35" i="11"/>
  <c r="K52" i="9"/>
  <c r="K35" i="9"/>
  <c r="L19" i="9"/>
  <c r="P19" i="9" s="1"/>
  <c r="C36" i="9"/>
  <c r="C53" i="9"/>
  <c r="G53" i="11"/>
  <c r="G36" i="11"/>
  <c r="C54" i="9"/>
  <c r="C37" i="9"/>
  <c r="L20" i="9"/>
  <c r="P20" i="9" s="1"/>
  <c r="G54" i="9"/>
  <c r="G37" i="9"/>
  <c r="N50" i="11"/>
  <c r="N21" i="11"/>
  <c r="N33" i="11"/>
  <c r="N35" i="9"/>
  <c r="N52" i="9"/>
  <c r="N53" i="10"/>
  <c r="N36" i="10"/>
  <c r="N54" i="11"/>
  <c r="N37" i="11"/>
  <c r="H21" i="9"/>
  <c r="H50" i="9"/>
  <c r="H33" i="9"/>
  <c r="M21" i="9"/>
  <c r="M33" i="9"/>
  <c r="M50" i="9"/>
  <c r="D51" i="11"/>
  <c r="D34" i="11"/>
  <c r="M51" i="9"/>
  <c r="M34" i="9"/>
  <c r="D52" i="10"/>
  <c r="D35" i="10"/>
  <c r="H35" i="11"/>
  <c r="H52" i="11"/>
  <c r="D36" i="9"/>
  <c r="D53" i="9"/>
  <c r="H36" i="10"/>
  <c r="H53" i="10"/>
  <c r="M53" i="11"/>
  <c r="M36" i="11"/>
  <c r="H54" i="9"/>
  <c r="H37" i="9"/>
  <c r="M37" i="10"/>
  <c r="M54" i="10"/>
  <c r="I21" i="11"/>
  <c r="I33" i="11"/>
  <c r="I50" i="11"/>
  <c r="E35" i="9"/>
  <c r="E52" i="9"/>
  <c r="E53" i="10"/>
  <c r="E36" i="10"/>
  <c r="E37" i="11"/>
  <c r="E54" i="11"/>
  <c r="F51" i="7"/>
  <c r="F34" i="7"/>
  <c r="J35" i="7"/>
  <c r="J52" i="7"/>
  <c r="N53" i="7"/>
  <c r="N36" i="7"/>
  <c r="N51" i="6"/>
  <c r="N34" i="6"/>
  <c r="G50" i="6"/>
  <c r="G21" i="6"/>
  <c r="G33" i="6"/>
  <c r="K34" i="6"/>
  <c r="K51" i="6"/>
  <c r="C36" i="6"/>
  <c r="L19" i="6"/>
  <c r="P19" i="6" s="1"/>
  <c r="C53" i="6"/>
  <c r="F37" i="6"/>
  <c r="F54" i="6"/>
  <c r="I35" i="6"/>
  <c r="I52" i="6"/>
  <c r="H21" i="6"/>
  <c r="H33" i="6"/>
  <c r="H50" i="6"/>
  <c r="D34" i="6"/>
  <c r="D51" i="6"/>
  <c r="H35" i="6"/>
  <c r="H52" i="6"/>
  <c r="D36" i="6"/>
  <c r="D53" i="6"/>
  <c r="C54" i="6"/>
  <c r="L20" i="6"/>
  <c r="P20" i="6" s="1"/>
  <c r="C37" i="6"/>
  <c r="E33" i="6"/>
  <c r="E50" i="6"/>
  <c r="E21" i="6"/>
  <c r="E35" i="6"/>
  <c r="E52" i="6"/>
  <c r="M53" i="6"/>
  <c r="M36" i="6"/>
  <c r="F50" i="6"/>
  <c r="F21" i="6"/>
  <c r="F33" i="6"/>
  <c r="O50" i="6"/>
  <c r="O21" i="6"/>
  <c r="O33" i="6"/>
  <c r="J51" i="6"/>
  <c r="J34" i="6"/>
  <c r="F52" i="6"/>
  <c r="F35" i="6"/>
  <c r="O52" i="6"/>
  <c r="O35" i="6"/>
  <c r="J36" i="6"/>
  <c r="J53" i="6"/>
  <c r="E37" i="6"/>
  <c r="E54" i="6"/>
  <c r="N37" i="6"/>
  <c r="N54" i="6"/>
  <c r="I33" i="7"/>
  <c r="I21" i="7"/>
  <c r="I50" i="7"/>
  <c r="N51" i="7"/>
  <c r="N34" i="7"/>
  <c r="D37" i="7"/>
  <c r="D54" i="7"/>
  <c r="G50" i="7"/>
  <c r="G33" i="7"/>
  <c r="G21" i="7"/>
  <c r="C34" i="7"/>
  <c r="C51" i="7"/>
  <c r="L17" i="7"/>
  <c r="P17" i="7" s="1"/>
  <c r="K34" i="7"/>
  <c r="K51" i="7"/>
  <c r="G52" i="7"/>
  <c r="G35" i="7"/>
  <c r="C36" i="7"/>
  <c r="L19" i="7"/>
  <c r="P19" i="7" s="1"/>
  <c r="C53" i="7"/>
  <c r="K36" i="7"/>
  <c r="K53" i="7"/>
  <c r="F54" i="7"/>
  <c r="F37" i="7"/>
  <c r="O54" i="7"/>
  <c r="O37" i="7"/>
  <c r="I35" i="7"/>
  <c r="I52" i="7"/>
  <c r="H54" i="7"/>
  <c r="H37" i="7"/>
  <c r="H21" i="7"/>
  <c r="H50" i="7"/>
  <c r="H33" i="7"/>
  <c r="D51" i="7"/>
  <c r="D34" i="7"/>
  <c r="M51" i="7"/>
  <c r="M34" i="7"/>
  <c r="H52" i="7"/>
  <c r="H35" i="7"/>
  <c r="D53" i="7"/>
  <c r="D36" i="7"/>
  <c r="C54" i="7"/>
  <c r="C37" i="7"/>
  <c r="L20" i="7"/>
  <c r="P20" i="7" s="1"/>
  <c r="K54" i="6"/>
  <c r="K37" i="6"/>
  <c r="E33" i="7"/>
  <c r="E50" i="7"/>
  <c r="E21" i="7"/>
  <c r="E35" i="7"/>
  <c r="E52" i="7"/>
  <c r="M53" i="7"/>
  <c r="M36" i="7"/>
  <c r="O34" i="7"/>
  <c r="O51" i="7"/>
  <c r="I33" i="6"/>
  <c r="I21" i="6"/>
  <c r="I50" i="6"/>
  <c r="H54" i="6"/>
  <c r="H37" i="6"/>
  <c r="O50" i="7"/>
  <c r="O21" i="7"/>
  <c r="O33" i="7"/>
  <c r="O52" i="7"/>
  <c r="O35" i="7"/>
  <c r="E37" i="7"/>
  <c r="E54" i="7"/>
  <c r="E51" i="6"/>
  <c r="E34" i="6"/>
  <c r="E53" i="6"/>
  <c r="E36" i="6"/>
  <c r="C50" i="6"/>
  <c r="C33" i="6"/>
  <c r="L16" i="6"/>
  <c r="C21" i="6"/>
  <c r="K50" i="6"/>
  <c r="K33" i="6"/>
  <c r="K21" i="6"/>
  <c r="G34" i="6"/>
  <c r="G51" i="6"/>
  <c r="C52" i="6"/>
  <c r="L18" i="6"/>
  <c r="P18" i="6" s="1"/>
  <c r="C35" i="6"/>
  <c r="K52" i="6"/>
  <c r="K35" i="6"/>
  <c r="G36" i="6"/>
  <c r="G53" i="6"/>
  <c r="O36" i="6"/>
  <c r="O53" i="6"/>
  <c r="J54" i="6"/>
  <c r="J37" i="6"/>
  <c r="N50" i="6"/>
  <c r="N33" i="6"/>
  <c r="N21" i="6"/>
  <c r="I53" i="6"/>
  <c r="I36" i="6"/>
  <c r="D21" i="6"/>
  <c r="D50" i="6"/>
  <c r="D33" i="6"/>
  <c r="M33" i="6"/>
  <c r="M50" i="6"/>
  <c r="M21" i="6"/>
  <c r="H51" i="6"/>
  <c r="H34" i="6"/>
  <c r="D52" i="6"/>
  <c r="D35" i="6"/>
  <c r="M35" i="6"/>
  <c r="M52" i="6"/>
  <c r="H36" i="6"/>
  <c r="H53" i="6"/>
  <c r="G54" i="6"/>
  <c r="G37" i="6"/>
  <c r="K54" i="7"/>
  <c r="K37" i="7"/>
  <c r="I51" i="6"/>
  <c r="I34" i="6"/>
  <c r="N52" i="6"/>
  <c r="N35" i="6"/>
  <c r="M37" i="6"/>
  <c r="M54" i="6"/>
  <c r="J50" i="7"/>
  <c r="J21" i="7"/>
  <c r="J33" i="7"/>
  <c r="F53" i="7"/>
  <c r="F36" i="7"/>
  <c r="I37" i="7"/>
  <c r="I54" i="7"/>
  <c r="D37" i="6"/>
  <c r="D54" i="6"/>
  <c r="C34" i="6"/>
  <c r="C51" i="6"/>
  <c r="L17" i="6"/>
  <c r="P17" i="6" s="1"/>
  <c r="G52" i="6"/>
  <c r="G35" i="6"/>
  <c r="K36" i="6"/>
  <c r="K53" i="6"/>
  <c r="O54" i="6"/>
  <c r="O37" i="6"/>
  <c r="M51" i="6"/>
  <c r="M34" i="6"/>
  <c r="F21" i="7"/>
  <c r="F33" i="7"/>
  <c r="F50" i="7"/>
  <c r="J34" i="7"/>
  <c r="J51" i="7"/>
  <c r="F35" i="7"/>
  <c r="F52" i="7"/>
  <c r="J53" i="7"/>
  <c r="J36" i="7"/>
  <c r="N54" i="7"/>
  <c r="N37" i="7"/>
  <c r="J21" i="6"/>
  <c r="J33" i="6"/>
  <c r="J50" i="6"/>
  <c r="F34" i="6"/>
  <c r="F51" i="6"/>
  <c r="O34" i="6"/>
  <c r="O51" i="6"/>
  <c r="J35" i="6"/>
  <c r="J52" i="6"/>
  <c r="F53" i="6"/>
  <c r="F36" i="6"/>
  <c r="N53" i="6"/>
  <c r="N36" i="6"/>
  <c r="I37" i="6"/>
  <c r="I54" i="6"/>
  <c r="E51" i="7"/>
  <c r="E34" i="7"/>
  <c r="E53" i="7"/>
  <c r="E36" i="7"/>
  <c r="C50" i="7"/>
  <c r="C33" i="7"/>
  <c r="L16" i="7"/>
  <c r="C21" i="7"/>
  <c r="K50" i="7"/>
  <c r="K33" i="7"/>
  <c r="K21" i="7"/>
  <c r="G34" i="7"/>
  <c r="G51" i="7"/>
  <c r="C52" i="7"/>
  <c r="L18" i="7"/>
  <c r="P18" i="7" s="1"/>
  <c r="C35" i="7"/>
  <c r="K52" i="7"/>
  <c r="K35" i="7"/>
  <c r="G36" i="7"/>
  <c r="G53" i="7"/>
  <c r="O36" i="7"/>
  <c r="O53" i="7"/>
  <c r="J37" i="7"/>
  <c r="J54" i="7"/>
  <c r="N33" i="7"/>
  <c r="N21" i="7"/>
  <c r="N50" i="7"/>
  <c r="I53" i="7"/>
  <c r="I36" i="7"/>
  <c r="D21" i="7"/>
  <c r="D50" i="7"/>
  <c r="D33" i="7"/>
  <c r="M33" i="7"/>
  <c r="M50" i="7"/>
  <c r="M21" i="7"/>
  <c r="H34" i="7"/>
  <c r="H51" i="7"/>
  <c r="D35" i="7"/>
  <c r="D52" i="7"/>
  <c r="M35" i="7"/>
  <c r="M52" i="7"/>
  <c r="H36" i="7"/>
  <c r="H53" i="7"/>
  <c r="G54" i="7"/>
  <c r="G37" i="7"/>
  <c r="I51" i="7"/>
  <c r="I34" i="7"/>
  <c r="N35" i="7"/>
  <c r="N52" i="7"/>
  <c r="M37" i="7"/>
  <c r="M54" i="7"/>
  <c r="L19" i="4"/>
  <c r="P19" i="4"/>
  <c r="N20" i="3"/>
  <c r="M20" i="3"/>
  <c r="K20" i="3"/>
  <c r="J20" i="3"/>
  <c r="I20" i="3"/>
  <c r="E20" i="3"/>
  <c r="D20" i="3"/>
  <c r="N19" i="3"/>
  <c r="M19" i="3"/>
  <c r="K19" i="3"/>
  <c r="J19" i="3"/>
  <c r="I19" i="3"/>
  <c r="E19" i="3"/>
  <c r="D19" i="3"/>
  <c r="M18" i="3"/>
  <c r="K18" i="3"/>
  <c r="J18" i="3"/>
  <c r="I18" i="3"/>
  <c r="E18" i="3"/>
  <c r="D18" i="3"/>
  <c r="M17" i="3"/>
  <c r="K17" i="3"/>
  <c r="J17" i="3"/>
  <c r="I17" i="3"/>
  <c r="E17" i="3"/>
  <c r="D17" i="3"/>
  <c r="N16" i="3"/>
  <c r="M16" i="3"/>
  <c r="K16" i="3"/>
  <c r="I16" i="3"/>
  <c r="E16" i="3"/>
  <c r="D16" i="3"/>
  <c r="N38" i="9" l="1"/>
  <c r="H38" i="9"/>
  <c r="P16" i="10"/>
  <c r="P21" i="10" s="1"/>
  <c r="L21" i="10"/>
  <c r="M55" i="9"/>
  <c r="L36" i="9"/>
  <c r="P36" i="9" s="1"/>
  <c r="G38" i="9"/>
  <c r="C79" i="11"/>
  <c r="K29" i="11" s="1"/>
  <c r="C79" i="10"/>
  <c r="I46" i="10" s="1"/>
  <c r="C79" i="9"/>
  <c r="H29" i="9" s="1"/>
  <c r="C55" i="10"/>
  <c r="H55" i="10"/>
  <c r="I55" i="10"/>
  <c r="M55" i="10"/>
  <c r="L35" i="9"/>
  <c r="P35" i="9" s="1"/>
  <c r="K38" i="9"/>
  <c r="L51" i="10"/>
  <c r="P51" i="10" s="1"/>
  <c r="K55" i="10"/>
  <c r="K29" i="10"/>
  <c r="L53" i="11"/>
  <c r="P53" i="11" s="1"/>
  <c r="E55" i="9"/>
  <c r="F55" i="9"/>
  <c r="C78" i="11"/>
  <c r="C45" i="11" s="1"/>
  <c r="C78" i="10"/>
  <c r="D45" i="10" s="1"/>
  <c r="C78" i="9"/>
  <c r="C28" i="9" s="1"/>
  <c r="I55" i="11"/>
  <c r="M38" i="9"/>
  <c r="H55" i="9"/>
  <c r="L37" i="9"/>
  <c r="P37" i="9" s="1"/>
  <c r="L52" i="11"/>
  <c r="P52" i="11" s="1"/>
  <c r="G55" i="9"/>
  <c r="J38" i="11"/>
  <c r="G38" i="11"/>
  <c r="J38" i="9"/>
  <c r="M29" i="9"/>
  <c r="D38" i="11"/>
  <c r="N38" i="10"/>
  <c r="L53" i="10"/>
  <c r="P53" i="10" s="1"/>
  <c r="K55" i="9"/>
  <c r="G38" i="10"/>
  <c r="E55" i="11"/>
  <c r="E46" i="9"/>
  <c r="D38" i="9"/>
  <c r="L51" i="9"/>
  <c r="P51" i="9" s="1"/>
  <c r="L33" i="11"/>
  <c r="C38" i="11"/>
  <c r="E55" i="10"/>
  <c r="F29" i="11"/>
  <c r="O45" i="9"/>
  <c r="F38" i="10"/>
  <c r="D38" i="10"/>
  <c r="L54" i="10"/>
  <c r="P54" i="10" s="1"/>
  <c r="C38" i="9"/>
  <c r="L33" i="9"/>
  <c r="I29" i="9"/>
  <c r="E38" i="9"/>
  <c r="J55" i="11"/>
  <c r="F55" i="11"/>
  <c r="I38" i="11"/>
  <c r="N38" i="11"/>
  <c r="G46" i="9"/>
  <c r="L54" i="9"/>
  <c r="P54" i="9" s="1"/>
  <c r="G45" i="11"/>
  <c r="L35" i="11"/>
  <c r="P35" i="11" s="1"/>
  <c r="K38" i="11"/>
  <c r="O38" i="9"/>
  <c r="H38" i="10"/>
  <c r="G55" i="11"/>
  <c r="M38" i="10"/>
  <c r="N55" i="10"/>
  <c r="L52" i="9"/>
  <c r="P52" i="9" s="1"/>
  <c r="L34" i="11"/>
  <c r="P34" i="11" s="1"/>
  <c r="G55" i="10"/>
  <c r="M55" i="11"/>
  <c r="I55" i="9"/>
  <c r="H55" i="11"/>
  <c r="D55" i="9"/>
  <c r="L52" i="10"/>
  <c r="P52" i="10" s="1"/>
  <c r="L34" i="9"/>
  <c r="P34" i="9" s="1"/>
  <c r="K38" i="10"/>
  <c r="P16" i="11"/>
  <c r="P21" i="11" s="1"/>
  <c r="L21" i="11"/>
  <c r="E38" i="10"/>
  <c r="J55" i="10"/>
  <c r="L50" i="10"/>
  <c r="F55" i="10"/>
  <c r="E45" i="11"/>
  <c r="D55" i="10"/>
  <c r="L21" i="9"/>
  <c r="P16" i="9"/>
  <c r="P21" i="9" s="1"/>
  <c r="O38" i="10"/>
  <c r="F38" i="9"/>
  <c r="L36" i="10"/>
  <c r="P36" i="10" s="1"/>
  <c r="L51" i="11"/>
  <c r="P51" i="11" s="1"/>
  <c r="E38" i="11"/>
  <c r="O38" i="11"/>
  <c r="L37" i="11"/>
  <c r="P37" i="11" s="1"/>
  <c r="C77" i="9"/>
  <c r="K44" i="9" s="1"/>
  <c r="C77" i="10"/>
  <c r="J44" i="10" s="1"/>
  <c r="C77" i="11"/>
  <c r="K27" i="11" s="1"/>
  <c r="C75" i="11"/>
  <c r="F42" i="11" s="1"/>
  <c r="C75" i="10"/>
  <c r="C42" i="10" s="1"/>
  <c r="C75" i="9"/>
  <c r="F25" i="9" s="1"/>
  <c r="C76" i="11"/>
  <c r="C76" i="10"/>
  <c r="K43" i="10" s="1"/>
  <c r="C76" i="9"/>
  <c r="E43" i="9" s="1"/>
  <c r="L53" i="9"/>
  <c r="P53" i="9" s="1"/>
  <c r="K27" i="9"/>
  <c r="K55" i="11"/>
  <c r="C38" i="10"/>
  <c r="L33" i="10"/>
  <c r="O55" i="9"/>
  <c r="D29" i="9"/>
  <c r="M44" i="9"/>
  <c r="J55" i="9"/>
  <c r="I25" i="10"/>
  <c r="I38" i="10"/>
  <c r="D27" i="9"/>
  <c r="L50" i="11"/>
  <c r="D55" i="11"/>
  <c r="N55" i="11"/>
  <c r="K28" i="11"/>
  <c r="O55" i="11"/>
  <c r="F38" i="11"/>
  <c r="M38" i="11"/>
  <c r="L34" i="10"/>
  <c r="P34" i="10" s="1"/>
  <c r="I38" i="9"/>
  <c r="H38" i="11"/>
  <c r="H25" i="11"/>
  <c r="N55" i="9"/>
  <c r="L54" i="11"/>
  <c r="P54" i="11" s="1"/>
  <c r="G27" i="9"/>
  <c r="L35" i="10"/>
  <c r="P35" i="10" s="1"/>
  <c r="C42" i="11"/>
  <c r="C55" i="11"/>
  <c r="F43" i="9"/>
  <c r="J25" i="10"/>
  <c r="J38" i="10"/>
  <c r="E28" i="11"/>
  <c r="L37" i="10"/>
  <c r="P37" i="10" s="1"/>
  <c r="L36" i="11"/>
  <c r="P36" i="11" s="1"/>
  <c r="C55" i="9"/>
  <c r="L50" i="9"/>
  <c r="O42" i="10"/>
  <c r="O55" i="10"/>
  <c r="N38" i="7"/>
  <c r="C77" i="7"/>
  <c r="K44" i="7" s="1"/>
  <c r="C77" i="6"/>
  <c r="J27" i="6" s="1"/>
  <c r="M55" i="6"/>
  <c r="F55" i="6"/>
  <c r="C79" i="3"/>
  <c r="E12" i="3" s="1"/>
  <c r="C79" i="7"/>
  <c r="M29" i="7" s="1"/>
  <c r="C79" i="6"/>
  <c r="J29" i="6" s="1"/>
  <c r="J55" i="6"/>
  <c r="P16" i="6"/>
  <c r="P21" i="6" s="1"/>
  <c r="L21" i="6"/>
  <c r="O38" i="7"/>
  <c r="L50" i="7"/>
  <c r="C55" i="7"/>
  <c r="F38" i="7"/>
  <c r="L51" i="6"/>
  <c r="P51" i="6" s="1"/>
  <c r="J38" i="7"/>
  <c r="K38" i="6"/>
  <c r="I55" i="6"/>
  <c r="D55" i="7"/>
  <c r="L35" i="6"/>
  <c r="P35" i="6" s="1"/>
  <c r="L37" i="7"/>
  <c r="P37" i="7" s="1"/>
  <c r="H55" i="7"/>
  <c r="I38" i="7"/>
  <c r="L37" i="6"/>
  <c r="P37" i="6" s="1"/>
  <c r="L53" i="6"/>
  <c r="P53" i="6" s="1"/>
  <c r="C75" i="7"/>
  <c r="O25" i="7" s="1"/>
  <c r="C75" i="6"/>
  <c r="I42" i="6" s="1"/>
  <c r="C76" i="3"/>
  <c r="D9" i="3" s="1"/>
  <c r="C76" i="7"/>
  <c r="G43" i="7" s="1"/>
  <c r="C76" i="6"/>
  <c r="C43" i="6" s="1"/>
  <c r="M55" i="7"/>
  <c r="C38" i="7"/>
  <c r="L35" i="7"/>
  <c r="P35" i="7" s="1"/>
  <c r="K38" i="7"/>
  <c r="P16" i="7"/>
  <c r="P21" i="7" s="1"/>
  <c r="L21" i="7"/>
  <c r="J38" i="6"/>
  <c r="M38" i="6"/>
  <c r="L33" i="6"/>
  <c r="C38" i="6"/>
  <c r="L36" i="7"/>
  <c r="P36" i="7" s="1"/>
  <c r="G38" i="7"/>
  <c r="G25" i="7"/>
  <c r="O55" i="6"/>
  <c r="E55" i="6"/>
  <c r="H55" i="6"/>
  <c r="G55" i="6"/>
  <c r="M38" i="7"/>
  <c r="N55" i="7"/>
  <c r="L33" i="7"/>
  <c r="L34" i="6"/>
  <c r="P34" i="6" s="1"/>
  <c r="J55" i="7"/>
  <c r="D38" i="6"/>
  <c r="N38" i="6"/>
  <c r="K55" i="6"/>
  <c r="I38" i="6"/>
  <c r="E55" i="7"/>
  <c r="L54" i="7"/>
  <c r="P54" i="7" s="1"/>
  <c r="L53" i="7"/>
  <c r="P53" i="7" s="1"/>
  <c r="L51" i="7"/>
  <c r="P51" i="7" s="1"/>
  <c r="I55" i="7"/>
  <c r="I42" i="7"/>
  <c r="O38" i="6"/>
  <c r="F38" i="6"/>
  <c r="F25" i="6"/>
  <c r="H38" i="6"/>
  <c r="L36" i="6"/>
  <c r="P36" i="6" s="1"/>
  <c r="G38" i="6"/>
  <c r="C78" i="7"/>
  <c r="O28" i="7" s="1"/>
  <c r="C78" i="6"/>
  <c r="F28" i="6" s="1"/>
  <c r="D38" i="7"/>
  <c r="L52" i="7"/>
  <c r="P52" i="7" s="1"/>
  <c r="K55" i="7"/>
  <c r="F55" i="7"/>
  <c r="M26" i="6"/>
  <c r="L50" i="6"/>
  <c r="D55" i="6"/>
  <c r="N55" i="6"/>
  <c r="L52" i="6"/>
  <c r="P52" i="6" s="1"/>
  <c r="C55" i="6"/>
  <c r="O55" i="7"/>
  <c r="E38" i="7"/>
  <c r="H38" i="7"/>
  <c r="L34" i="7"/>
  <c r="P34" i="7" s="1"/>
  <c r="G55" i="7"/>
  <c r="O44" i="6"/>
  <c r="E38" i="6"/>
  <c r="L54" i="6"/>
  <c r="P54" i="6" s="1"/>
  <c r="J36" i="3"/>
  <c r="I9" i="3"/>
  <c r="K52" i="3"/>
  <c r="I50" i="3"/>
  <c r="D51" i="3"/>
  <c r="D43" i="3" s="1"/>
  <c r="K34" i="3"/>
  <c r="D53" i="3"/>
  <c r="E54" i="3"/>
  <c r="E9" i="3"/>
  <c r="I12" i="3"/>
  <c r="C43" i="4"/>
  <c r="D35" i="3"/>
  <c r="K53" i="3"/>
  <c r="C75" i="3"/>
  <c r="M8" i="3" s="1"/>
  <c r="K51" i="3"/>
  <c r="D34" i="3"/>
  <c r="E37" i="3"/>
  <c r="D50" i="3"/>
  <c r="D42" i="3" s="1"/>
  <c r="D33" i="3"/>
  <c r="M50" i="3"/>
  <c r="M33" i="3"/>
  <c r="I36" i="3"/>
  <c r="I53" i="3"/>
  <c r="J54" i="3"/>
  <c r="J37" i="3"/>
  <c r="E33" i="3"/>
  <c r="E25" i="3" s="1"/>
  <c r="E50" i="3"/>
  <c r="N50" i="3"/>
  <c r="N33" i="3"/>
  <c r="J51" i="3"/>
  <c r="J34" i="3"/>
  <c r="E35" i="3"/>
  <c r="E52" i="3"/>
  <c r="M52" i="3"/>
  <c r="M35" i="3"/>
  <c r="D54" i="3"/>
  <c r="D37" i="3"/>
  <c r="K54" i="3"/>
  <c r="K46" i="3" s="1"/>
  <c r="K37" i="3"/>
  <c r="I34" i="3"/>
  <c r="I51" i="3"/>
  <c r="N53" i="3"/>
  <c r="N36" i="3"/>
  <c r="K50" i="3"/>
  <c r="K33" i="3"/>
  <c r="E34" i="3"/>
  <c r="E51" i="3"/>
  <c r="M51" i="3"/>
  <c r="M34" i="3"/>
  <c r="J35" i="3"/>
  <c r="J52" i="3"/>
  <c r="E53" i="3"/>
  <c r="E36" i="3"/>
  <c r="M36" i="3"/>
  <c r="M53" i="3"/>
  <c r="I37" i="3"/>
  <c r="I54" i="3"/>
  <c r="N54" i="3"/>
  <c r="N37" i="3"/>
  <c r="K36" i="3"/>
  <c r="K35" i="3"/>
  <c r="D52" i="3"/>
  <c r="J53" i="3"/>
  <c r="C78" i="3"/>
  <c r="I11" i="3" s="1"/>
  <c r="D36" i="3"/>
  <c r="I33" i="3"/>
  <c r="I25" i="3" s="1"/>
  <c r="M37" i="3"/>
  <c r="M54" i="3"/>
  <c r="C77" i="3"/>
  <c r="E10" i="3" s="1"/>
  <c r="I35" i="3"/>
  <c r="I52" i="3"/>
  <c r="D21" i="3"/>
  <c r="E21" i="3"/>
  <c r="I21" i="3"/>
  <c r="M21" i="3"/>
  <c r="K21" i="3"/>
  <c r="H28" i="10" l="1"/>
  <c r="M43" i="3"/>
  <c r="I26" i="3"/>
  <c r="D26" i="3"/>
  <c r="J9" i="3"/>
  <c r="I44" i="7"/>
  <c r="G26" i="7"/>
  <c r="I46" i="3"/>
  <c r="D29" i="3"/>
  <c r="J29" i="3"/>
  <c r="E29" i="3"/>
  <c r="H44" i="7"/>
  <c r="D27" i="7"/>
  <c r="F27" i="7"/>
  <c r="M44" i="7"/>
  <c r="J28" i="9"/>
  <c r="O42" i="6"/>
  <c r="H46" i="6"/>
  <c r="F46" i="11"/>
  <c r="C42" i="6"/>
  <c r="I25" i="6"/>
  <c r="O27" i="9"/>
  <c r="D27" i="6"/>
  <c r="D25" i="6"/>
  <c r="M25" i="6"/>
  <c r="H25" i="6"/>
  <c r="O25" i="6"/>
  <c r="K42" i="6"/>
  <c r="G42" i="6"/>
  <c r="E42" i="6"/>
  <c r="K46" i="11"/>
  <c r="D46" i="11"/>
  <c r="M29" i="11"/>
  <c r="E29" i="11"/>
  <c r="E25" i="6"/>
  <c r="D42" i="6"/>
  <c r="G25" i="6"/>
  <c r="H42" i="6"/>
  <c r="C25" i="6"/>
  <c r="D29" i="11"/>
  <c r="G46" i="11"/>
  <c r="C29" i="11"/>
  <c r="M46" i="11"/>
  <c r="O46" i="11"/>
  <c r="G44" i="7"/>
  <c r="D45" i="9"/>
  <c r="J27" i="11"/>
  <c r="E46" i="3"/>
  <c r="K44" i="6"/>
  <c r="D25" i="7"/>
  <c r="C26" i="6"/>
  <c r="M44" i="6"/>
  <c r="M42" i="7"/>
  <c r="C29" i="7"/>
  <c r="G46" i="7"/>
  <c r="C46" i="11"/>
  <c r="D28" i="11"/>
  <c r="O45" i="11"/>
  <c r="I28" i="11"/>
  <c r="J28" i="11"/>
  <c r="H25" i="10"/>
  <c r="O29" i="11"/>
  <c r="J45" i="11"/>
  <c r="I46" i="11"/>
  <c r="F45" i="11"/>
  <c r="G28" i="11"/>
  <c r="H29" i="11"/>
  <c r="E46" i="11"/>
  <c r="C28" i="11"/>
  <c r="F28" i="11"/>
  <c r="M28" i="11"/>
  <c r="I45" i="11"/>
  <c r="H28" i="11"/>
  <c r="J12" i="3"/>
  <c r="K12" i="3"/>
  <c r="M27" i="6"/>
  <c r="K42" i="7"/>
  <c r="G26" i="6"/>
  <c r="K46" i="7"/>
  <c r="F46" i="7"/>
  <c r="K29" i="7"/>
  <c r="E29" i="7"/>
  <c r="H46" i="11"/>
  <c r="I29" i="11"/>
  <c r="H45" i="11"/>
  <c r="J46" i="11"/>
  <c r="G29" i="11"/>
  <c r="D45" i="11"/>
  <c r="O28" i="11"/>
  <c r="J29" i="11"/>
  <c r="M45" i="11"/>
  <c r="M44" i="10"/>
  <c r="K26" i="7"/>
  <c r="D28" i="7"/>
  <c r="O44" i="7"/>
  <c r="F43" i="7"/>
  <c r="H27" i="7"/>
  <c r="E29" i="6"/>
  <c r="O27" i="7"/>
  <c r="J46" i="6"/>
  <c r="J25" i="6"/>
  <c r="C27" i="7"/>
  <c r="F46" i="6"/>
  <c r="I27" i="7"/>
  <c r="K28" i="9"/>
  <c r="I25" i="9"/>
  <c r="K44" i="10"/>
  <c r="C45" i="9"/>
  <c r="H27" i="10"/>
  <c r="F26" i="9"/>
  <c r="D42" i="9"/>
  <c r="I42" i="9"/>
  <c r="H28" i="9"/>
  <c r="D25" i="10"/>
  <c r="G25" i="9"/>
  <c r="J27" i="7"/>
  <c r="G27" i="7"/>
  <c r="C44" i="7"/>
  <c r="J44" i="7"/>
  <c r="E44" i="7"/>
  <c r="M46" i="6"/>
  <c r="D44" i="7"/>
  <c r="M27" i="7"/>
  <c r="C42" i="9"/>
  <c r="C27" i="10"/>
  <c r="H44" i="10"/>
  <c r="J45" i="9"/>
  <c r="D27" i="10"/>
  <c r="I27" i="9"/>
  <c r="G28" i="9"/>
  <c r="E28" i="9"/>
  <c r="K27" i="10"/>
  <c r="E27" i="7"/>
  <c r="D46" i="6"/>
  <c r="K27" i="7"/>
  <c r="O26" i="7"/>
  <c r="F44" i="7"/>
  <c r="F27" i="10"/>
  <c r="E27" i="10"/>
  <c r="J42" i="9"/>
  <c r="O42" i="9"/>
  <c r="G27" i="10"/>
  <c r="F44" i="10"/>
  <c r="M28" i="9"/>
  <c r="I28" i="9"/>
  <c r="G25" i="11"/>
  <c r="K29" i="9"/>
  <c r="G42" i="7"/>
  <c r="H25" i="7"/>
  <c r="C46" i="7"/>
  <c r="O29" i="7"/>
  <c r="M46" i="7"/>
  <c r="M25" i="11"/>
  <c r="J29" i="9"/>
  <c r="D12" i="3"/>
  <c r="D26" i="6"/>
  <c r="J26" i="6"/>
  <c r="O46" i="7"/>
  <c r="M43" i="7"/>
  <c r="E45" i="7"/>
  <c r="H45" i="7"/>
  <c r="C43" i="7"/>
  <c r="M26" i="7"/>
  <c r="I46" i="7"/>
  <c r="F26" i="6"/>
  <c r="K43" i="7"/>
  <c r="D43" i="7"/>
  <c r="J26" i="7"/>
  <c r="F43" i="6"/>
  <c r="H26" i="7"/>
  <c r="H46" i="7"/>
  <c r="D26" i="10"/>
  <c r="E45" i="9"/>
  <c r="G26" i="10"/>
  <c r="M43" i="9"/>
  <c r="E27" i="9"/>
  <c r="H43" i="10"/>
  <c r="I46" i="9"/>
  <c r="F42" i="10"/>
  <c r="C44" i="10"/>
  <c r="M42" i="11"/>
  <c r="F45" i="9"/>
  <c r="C46" i="9"/>
  <c r="D28" i="9"/>
  <c r="F29" i="9"/>
  <c r="F25" i="10"/>
  <c r="M45" i="9"/>
  <c r="K46" i="9"/>
  <c r="D26" i="9"/>
  <c r="O26" i="9"/>
  <c r="O29" i="9"/>
  <c r="M25" i="9"/>
  <c r="H46" i="9"/>
  <c r="H42" i="10"/>
  <c r="I25" i="11"/>
  <c r="G29" i="9"/>
  <c r="D46" i="9"/>
  <c r="K43" i="6"/>
  <c r="E46" i="7"/>
  <c r="C25" i="7"/>
  <c r="F29" i="7"/>
  <c r="D46" i="7"/>
  <c r="F46" i="9"/>
  <c r="F25" i="11"/>
  <c r="M46" i="9"/>
  <c r="M46" i="3"/>
  <c r="I29" i="3"/>
  <c r="K42" i="3"/>
  <c r="D46" i="3"/>
  <c r="J46" i="3"/>
  <c r="M12" i="3"/>
  <c r="M29" i="3"/>
  <c r="K29" i="3"/>
  <c r="C26" i="7"/>
  <c r="H29" i="7"/>
  <c r="O43" i="7"/>
  <c r="I43" i="7"/>
  <c r="J29" i="7"/>
  <c r="E43" i="7"/>
  <c r="K26" i="6"/>
  <c r="D29" i="7"/>
  <c r="E43" i="6"/>
  <c r="G43" i="6"/>
  <c r="E26" i="7"/>
  <c r="K25" i="7"/>
  <c r="J46" i="7"/>
  <c r="I29" i="7"/>
  <c r="I26" i="10"/>
  <c r="C26" i="10"/>
  <c r="O42" i="11"/>
  <c r="G45" i="9"/>
  <c r="D42" i="11"/>
  <c r="F26" i="10"/>
  <c r="D42" i="10"/>
  <c r="I45" i="9"/>
  <c r="K45" i="9"/>
  <c r="H42" i="11"/>
  <c r="E29" i="9"/>
  <c r="D44" i="9"/>
  <c r="J46" i="9"/>
  <c r="O46" i="9"/>
  <c r="K25" i="11"/>
  <c r="E42" i="10"/>
  <c r="I43" i="10"/>
  <c r="J27" i="10"/>
  <c r="C29" i="9"/>
  <c r="C27" i="9"/>
  <c r="L55" i="9"/>
  <c r="P50" i="9"/>
  <c r="P55" i="9" s="1"/>
  <c r="C80" i="11"/>
  <c r="K47" i="11" s="1"/>
  <c r="F9" i="11"/>
  <c r="O9" i="11"/>
  <c r="G9" i="11"/>
  <c r="D9" i="11"/>
  <c r="M9" i="11"/>
  <c r="J9" i="11"/>
  <c r="C9" i="11"/>
  <c r="H9" i="11"/>
  <c r="I9" i="11"/>
  <c r="K9" i="11"/>
  <c r="E9" i="11"/>
  <c r="G26" i="11"/>
  <c r="I26" i="11"/>
  <c r="P33" i="11"/>
  <c r="P38" i="11" s="1"/>
  <c r="L38" i="11"/>
  <c r="J30" i="11"/>
  <c r="I11" i="10"/>
  <c r="C11" i="10"/>
  <c r="M11" i="10"/>
  <c r="G11" i="10"/>
  <c r="J11" i="10"/>
  <c r="D11" i="10"/>
  <c r="F11" i="10"/>
  <c r="K11" i="10"/>
  <c r="O11" i="10"/>
  <c r="E11" i="10"/>
  <c r="H11" i="10"/>
  <c r="M44" i="11"/>
  <c r="K12" i="10"/>
  <c r="I12" i="10"/>
  <c r="D12" i="10"/>
  <c r="C12" i="10"/>
  <c r="H12" i="10"/>
  <c r="G12" i="10"/>
  <c r="M12" i="10"/>
  <c r="O12" i="10"/>
  <c r="J12" i="10"/>
  <c r="F12" i="10"/>
  <c r="E12" i="10"/>
  <c r="E43" i="3"/>
  <c r="J26" i="3"/>
  <c r="K43" i="3"/>
  <c r="K9" i="3"/>
  <c r="H44" i="6"/>
  <c r="J28" i="6"/>
  <c r="E25" i="7"/>
  <c r="O42" i="7"/>
  <c r="G45" i="6"/>
  <c r="H28" i="6"/>
  <c r="K28" i="6"/>
  <c r="J45" i="7"/>
  <c r="J42" i="7"/>
  <c r="G44" i="6"/>
  <c r="O43" i="6"/>
  <c r="F26" i="7"/>
  <c r="F29" i="6"/>
  <c r="K29" i="6"/>
  <c r="G46" i="6"/>
  <c r="M43" i="6"/>
  <c r="H27" i="6"/>
  <c r="F27" i="6"/>
  <c r="D29" i="6"/>
  <c r="O44" i="9"/>
  <c r="C29" i="10"/>
  <c r="J26" i="10"/>
  <c r="J46" i="10"/>
  <c r="G43" i="11"/>
  <c r="G28" i="10"/>
  <c r="H26" i="10"/>
  <c r="M30" i="11"/>
  <c r="O47" i="11"/>
  <c r="G27" i="11"/>
  <c r="D47" i="11"/>
  <c r="H43" i="11"/>
  <c r="E46" i="10"/>
  <c r="E26" i="10"/>
  <c r="M43" i="10"/>
  <c r="L38" i="10"/>
  <c r="P33" i="10"/>
  <c r="P38" i="10" s="1"/>
  <c r="K42" i="11"/>
  <c r="D43" i="11"/>
  <c r="E28" i="10"/>
  <c r="C80" i="9"/>
  <c r="F47" i="9" s="1"/>
  <c r="F8" i="9"/>
  <c r="D8" i="9"/>
  <c r="G8" i="9"/>
  <c r="I8" i="9"/>
  <c r="E8" i="9"/>
  <c r="K8" i="9"/>
  <c r="J8" i="9"/>
  <c r="H8" i="9"/>
  <c r="M8" i="9"/>
  <c r="C8" i="9"/>
  <c r="O8" i="9"/>
  <c r="C80" i="10"/>
  <c r="O47" i="10" s="1"/>
  <c r="G10" i="10"/>
  <c r="M10" i="10"/>
  <c r="O10" i="10"/>
  <c r="K10" i="10"/>
  <c r="E10" i="10"/>
  <c r="J10" i="10"/>
  <c r="C10" i="10"/>
  <c r="H10" i="10"/>
  <c r="D10" i="10"/>
  <c r="F10" i="10"/>
  <c r="I10" i="10"/>
  <c r="G44" i="9"/>
  <c r="M27" i="10"/>
  <c r="J43" i="11"/>
  <c r="I45" i="10"/>
  <c r="C28" i="10"/>
  <c r="O46" i="10"/>
  <c r="G26" i="9"/>
  <c r="H26" i="9"/>
  <c r="P50" i="10"/>
  <c r="P55" i="10" s="1"/>
  <c r="L55" i="10"/>
  <c r="O26" i="10"/>
  <c r="E25" i="10"/>
  <c r="K44" i="11"/>
  <c r="H47" i="11"/>
  <c r="H44" i="9"/>
  <c r="M47" i="11"/>
  <c r="F27" i="11"/>
  <c r="I28" i="10"/>
  <c r="C26" i="11"/>
  <c r="G44" i="11"/>
  <c r="M27" i="11"/>
  <c r="G42" i="11"/>
  <c r="I43" i="9"/>
  <c r="F43" i="10"/>
  <c r="G43" i="10"/>
  <c r="H45" i="10"/>
  <c r="E44" i="9"/>
  <c r="F47" i="11"/>
  <c r="J43" i="9"/>
  <c r="G43" i="9"/>
  <c r="E43" i="11"/>
  <c r="C25" i="11"/>
  <c r="C43" i="9"/>
  <c r="D25" i="9"/>
  <c r="E27" i="11"/>
  <c r="F26" i="11"/>
  <c r="I44" i="9"/>
  <c r="K42" i="9"/>
  <c r="H45" i="9"/>
  <c r="E29" i="10"/>
  <c r="F28" i="9"/>
  <c r="J25" i="11"/>
  <c r="I44" i="10"/>
  <c r="C44" i="11"/>
  <c r="E45" i="10"/>
  <c r="H11" i="11"/>
  <c r="J11" i="11"/>
  <c r="O11" i="11"/>
  <c r="F11" i="11"/>
  <c r="C11" i="11"/>
  <c r="E11" i="11"/>
  <c r="K11" i="11"/>
  <c r="I11" i="11"/>
  <c r="D11" i="11"/>
  <c r="G11" i="11"/>
  <c r="M11" i="11"/>
  <c r="J45" i="10"/>
  <c r="G44" i="10"/>
  <c r="D27" i="11"/>
  <c r="O44" i="11"/>
  <c r="I29" i="10"/>
  <c r="M26" i="11"/>
  <c r="F43" i="11"/>
  <c r="K25" i="9"/>
  <c r="K45" i="11"/>
  <c r="I42" i="10"/>
  <c r="O12" i="11"/>
  <c r="K12" i="11"/>
  <c r="M12" i="11"/>
  <c r="F12" i="11"/>
  <c r="H12" i="11"/>
  <c r="G12" i="11"/>
  <c r="E12" i="11"/>
  <c r="C12" i="11"/>
  <c r="I12" i="11"/>
  <c r="D12" i="11"/>
  <c r="J12" i="11"/>
  <c r="M43" i="11"/>
  <c r="J43" i="3"/>
  <c r="J44" i="6"/>
  <c r="K46" i="6"/>
  <c r="I44" i="6"/>
  <c r="F44" i="6"/>
  <c r="C27" i="6"/>
  <c r="G27" i="6"/>
  <c r="J28" i="10"/>
  <c r="O27" i="11"/>
  <c r="F29" i="10"/>
  <c r="O45" i="10"/>
  <c r="M29" i="10"/>
  <c r="J9" i="9"/>
  <c r="G9" i="9"/>
  <c r="H9" i="9"/>
  <c r="C9" i="9"/>
  <c r="I9" i="9"/>
  <c r="D9" i="9"/>
  <c r="O9" i="9"/>
  <c r="E9" i="9"/>
  <c r="F9" i="9"/>
  <c r="K9" i="9"/>
  <c r="M9" i="9"/>
  <c r="D8" i="10"/>
  <c r="F8" i="10"/>
  <c r="K8" i="10"/>
  <c r="G8" i="10"/>
  <c r="H8" i="10"/>
  <c r="I8" i="10"/>
  <c r="O8" i="10"/>
  <c r="M8" i="10"/>
  <c r="C8" i="10"/>
  <c r="J8" i="10"/>
  <c r="E8" i="10"/>
  <c r="J10" i="9"/>
  <c r="H10" i="9"/>
  <c r="I10" i="9"/>
  <c r="C10" i="9"/>
  <c r="M10" i="9"/>
  <c r="G10" i="9"/>
  <c r="F10" i="9"/>
  <c r="K10" i="9"/>
  <c r="O10" i="9"/>
  <c r="D10" i="9"/>
  <c r="E10" i="9"/>
  <c r="I44" i="11"/>
  <c r="C43" i="11"/>
  <c r="G29" i="10"/>
  <c r="O43" i="9"/>
  <c r="O25" i="10"/>
  <c r="J42" i="10"/>
  <c r="J27" i="9"/>
  <c r="E26" i="11"/>
  <c r="C26" i="9"/>
  <c r="E44" i="11"/>
  <c r="F46" i="10"/>
  <c r="K26" i="10"/>
  <c r="M25" i="10"/>
  <c r="K26" i="11"/>
  <c r="M26" i="10"/>
  <c r="O26" i="11"/>
  <c r="K43" i="9"/>
  <c r="M26" i="9"/>
  <c r="M46" i="10"/>
  <c r="J43" i="10"/>
  <c r="D43" i="9"/>
  <c r="J47" i="11"/>
  <c r="O29" i="10"/>
  <c r="C25" i="9"/>
  <c r="H43" i="9"/>
  <c r="K46" i="10"/>
  <c r="D29" i="10"/>
  <c r="O44" i="10"/>
  <c r="D30" i="11"/>
  <c r="J25" i="9"/>
  <c r="E43" i="10"/>
  <c r="O28" i="10"/>
  <c r="G42" i="9"/>
  <c r="D26" i="11"/>
  <c r="D28" i="10"/>
  <c r="F45" i="10"/>
  <c r="O27" i="10"/>
  <c r="D44" i="10"/>
  <c r="F27" i="9"/>
  <c r="H25" i="9"/>
  <c r="E10" i="11"/>
  <c r="D10" i="11"/>
  <c r="O10" i="11"/>
  <c r="I10" i="11"/>
  <c r="J10" i="11"/>
  <c r="F10" i="11"/>
  <c r="G10" i="11"/>
  <c r="M10" i="11"/>
  <c r="K10" i="11"/>
  <c r="C10" i="11"/>
  <c r="H10" i="11"/>
  <c r="E30" i="11"/>
  <c r="J26" i="11"/>
  <c r="G47" i="11"/>
  <c r="C27" i="11"/>
  <c r="E26" i="3"/>
  <c r="K26" i="3"/>
  <c r="E27" i="6"/>
  <c r="E46" i="6"/>
  <c r="G29" i="6"/>
  <c r="O29" i="6"/>
  <c r="M26" i="3"/>
  <c r="K25" i="3"/>
  <c r="I43" i="3"/>
  <c r="M25" i="3"/>
  <c r="M9" i="3"/>
  <c r="I27" i="6"/>
  <c r="C46" i="6"/>
  <c r="E26" i="6"/>
  <c r="C44" i="6"/>
  <c r="I28" i="6"/>
  <c r="H26" i="6"/>
  <c r="I43" i="6"/>
  <c r="F42" i="7"/>
  <c r="I46" i="6"/>
  <c r="D43" i="6"/>
  <c r="E42" i="7"/>
  <c r="M29" i="6"/>
  <c r="M25" i="7"/>
  <c r="E44" i="6"/>
  <c r="O27" i="6"/>
  <c r="K27" i="6"/>
  <c r="D44" i="6"/>
  <c r="I26" i="6"/>
  <c r="I29" i="6"/>
  <c r="C29" i="6"/>
  <c r="D44" i="11"/>
  <c r="F28" i="10"/>
  <c r="C47" i="11"/>
  <c r="H30" i="11"/>
  <c r="F30" i="11"/>
  <c r="F44" i="11"/>
  <c r="P50" i="11"/>
  <c r="P55" i="11" s="1"/>
  <c r="L55" i="11"/>
  <c r="I43" i="11"/>
  <c r="K28" i="10"/>
  <c r="F44" i="9"/>
  <c r="E26" i="9"/>
  <c r="C25" i="10"/>
  <c r="K26" i="9"/>
  <c r="F9" i="10"/>
  <c r="C9" i="10"/>
  <c r="D9" i="10"/>
  <c r="J9" i="10"/>
  <c r="O9" i="10"/>
  <c r="H9" i="10"/>
  <c r="K9" i="10"/>
  <c r="M9" i="10"/>
  <c r="G9" i="10"/>
  <c r="I9" i="10"/>
  <c r="E9" i="10"/>
  <c r="E8" i="11"/>
  <c r="J8" i="11"/>
  <c r="H8" i="11"/>
  <c r="G8" i="11"/>
  <c r="F8" i="11"/>
  <c r="O8" i="11"/>
  <c r="D8" i="11"/>
  <c r="K8" i="11"/>
  <c r="C8" i="11"/>
  <c r="M8" i="11"/>
  <c r="I8" i="11"/>
  <c r="O43" i="10"/>
  <c r="O25" i="11"/>
  <c r="E25" i="11"/>
  <c r="J26" i="9"/>
  <c r="J29" i="10"/>
  <c r="K25" i="10"/>
  <c r="D43" i="10"/>
  <c r="D46" i="10"/>
  <c r="G42" i="10"/>
  <c r="C44" i="9"/>
  <c r="G46" i="10"/>
  <c r="H26" i="11"/>
  <c r="M28" i="10"/>
  <c r="K45" i="10"/>
  <c r="M27" i="9"/>
  <c r="O25" i="9"/>
  <c r="I27" i="10"/>
  <c r="K30" i="11"/>
  <c r="H27" i="11"/>
  <c r="I30" i="11"/>
  <c r="J44" i="11"/>
  <c r="M45" i="10"/>
  <c r="J42" i="11"/>
  <c r="E25" i="9"/>
  <c r="L38" i="9"/>
  <c r="P33" i="9"/>
  <c r="P38" i="9" s="1"/>
  <c r="C46" i="10"/>
  <c r="H46" i="10"/>
  <c r="J44" i="9"/>
  <c r="C30" i="11"/>
  <c r="G45" i="10"/>
  <c r="H27" i="9"/>
  <c r="I27" i="11"/>
  <c r="E44" i="10"/>
  <c r="E42" i="11"/>
  <c r="G25" i="10"/>
  <c r="C45" i="10"/>
  <c r="D25" i="11"/>
  <c r="G30" i="11"/>
  <c r="I26" i="9"/>
  <c r="H42" i="9"/>
  <c r="H44" i="11"/>
  <c r="I42" i="11"/>
  <c r="I11" i="9"/>
  <c r="H11" i="9"/>
  <c r="F11" i="9"/>
  <c r="D11" i="9"/>
  <c r="K11" i="9"/>
  <c r="E11" i="9"/>
  <c r="O11" i="9"/>
  <c r="M11" i="9"/>
  <c r="G11" i="9"/>
  <c r="C11" i="9"/>
  <c r="J11" i="9"/>
  <c r="F42" i="9"/>
  <c r="E42" i="9"/>
  <c r="H29" i="10"/>
  <c r="O28" i="9"/>
  <c r="K42" i="10"/>
  <c r="C43" i="10"/>
  <c r="M42" i="10"/>
  <c r="K43" i="11"/>
  <c r="O43" i="11"/>
  <c r="I12" i="9"/>
  <c r="E12" i="9"/>
  <c r="O12" i="9"/>
  <c r="C12" i="9"/>
  <c r="G12" i="9"/>
  <c r="K12" i="9"/>
  <c r="M12" i="9"/>
  <c r="H12" i="9"/>
  <c r="F12" i="9"/>
  <c r="D12" i="9"/>
  <c r="J12" i="9"/>
  <c r="M42" i="9"/>
  <c r="E42" i="3"/>
  <c r="D25" i="3"/>
  <c r="K11" i="7"/>
  <c r="M11" i="7"/>
  <c r="F11" i="7"/>
  <c r="G11" i="7"/>
  <c r="I11" i="7"/>
  <c r="E11" i="7"/>
  <c r="D11" i="7"/>
  <c r="O11" i="7"/>
  <c r="H11" i="7"/>
  <c r="C11" i="7"/>
  <c r="J11" i="7"/>
  <c r="J45" i="6"/>
  <c r="M28" i="7"/>
  <c r="D28" i="6"/>
  <c r="K45" i="6"/>
  <c r="F45" i="6"/>
  <c r="G28" i="7"/>
  <c r="C80" i="7"/>
  <c r="F47" i="7" s="1"/>
  <c r="F9" i="7"/>
  <c r="H9" i="7"/>
  <c r="K9" i="7"/>
  <c r="D9" i="7"/>
  <c r="J9" i="7"/>
  <c r="G9" i="7"/>
  <c r="C9" i="7"/>
  <c r="M9" i="7"/>
  <c r="I9" i="7"/>
  <c r="O9" i="7"/>
  <c r="E9" i="7"/>
  <c r="C45" i="6"/>
  <c r="D45" i="6"/>
  <c r="M45" i="6"/>
  <c r="H42" i="7"/>
  <c r="D45" i="7"/>
  <c r="K25" i="6"/>
  <c r="J25" i="7"/>
  <c r="F25" i="7"/>
  <c r="P50" i="7"/>
  <c r="P55" i="7" s="1"/>
  <c r="L55" i="7"/>
  <c r="H43" i="7"/>
  <c r="M45" i="7"/>
  <c r="G29" i="7"/>
  <c r="F42" i="6"/>
  <c r="D26" i="7"/>
  <c r="G28" i="6"/>
  <c r="C45" i="7"/>
  <c r="E45" i="6"/>
  <c r="H45" i="6"/>
  <c r="J28" i="7"/>
  <c r="D47" i="7"/>
  <c r="O26" i="6"/>
  <c r="G45" i="7"/>
  <c r="J43" i="6"/>
  <c r="O30" i="7"/>
  <c r="O45" i="6"/>
  <c r="O12" i="6"/>
  <c r="F12" i="6"/>
  <c r="C12" i="6"/>
  <c r="H12" i="6"/>
  <c r="J12" i="6"/>
  <c r="D12" i="6"/>
  <c r="E12" i="6"/>
  <c r="K12" i="6"/>
  <c r="M12" i="6"/>
  <c r="I12" i="6"/>
  <c r="G12" i="6"/>
  <c r="I26" i="7"/>
  <c r="F45" i="7"/>
  <c r="L38" i="7"/>
  <c r="P33" i="7"/>
  <c r="P38" i="7" s="1"/>
  <c r="C28" i="7"/>
  <c r="I45" i="7"/>
  <c r="C80" i="6"/>
  <c r="E30" i="6" s="1"/>
  <c r="H8" i="6"/>
  <c r="I8" i="6"/>
  <c r="M8" i="6"/>
  <c r="J8" i="6"/>
  <c r="E8" i="6"/>
  <c r="C8" i="6"/>
  <c r="F8" i="6"/>
  <c r="K8" i="6"/>
  <c r="G8" i="6"/>
  <c r="O8" i="6"/>
  <c r="D8" i="6"/>
  <c r="I25" i="7"/>
  <c r="D42" i="7"/>
  <c r="H43" i="6"/>
  <c r="E12" i="7"/>
  <c r="I12" i="7"/>
  <c r="J12" i="7"/>
  <c r="D12" i="7"/>
  <c r="F12" i="7"/>
  <c r="O12" i="7"/>
  <c r="H12" i="7"/>
  <c r="C12" i="7"/>
  <c r="G12" i="7"/>
  <c r="M12" i="7"/>
  <c r="K12" i="7"/>
  <c r="H29" i="6"/>
  <c r="M42" i="6"/>
  <c r="O45" i="7"/>
  <c r="I10" i="6"/>
  <c r="E10" i="6"/>
  <c r="F10" i="6"/>
  <c r="O10" i="6"/>
  <c r="C10" i="6"/>
  <c r="K10" i="6"/>
  <c r="D10" i="6"/>
  <c r="M10" i="6"/>
  <c r="H10" i="6"/>
  <c r="G10" i="6"/>
  <c r="J10" i="6"/>
  <c r="M42" i="3"/>
  <c r="P50" i="6"/>
  <c r="P55" i="6" s="1"/>
  <c r="L55" i="6"/>
  <c r="C11" i="6"/>
  <c r="M11" i="6"/>
  <c r="O11" i="6"/>
  <c r="D11" i="6"/>
  <c r="G11" i="6"/>
  <c r="I11" i="6"/>
  <c r="K11" i="6"/>
  <c r="F11" i="6"/>
  <c r="E11" i="6"/>
  <c r="J11" i="6"/>
  <c r="H11" i="6"/>
  <c r="C28" i="6"/>
  <c r="M28" i="6"/>
  <c r="K28" i="7"/>
  <c r="P33" i="6"/>
  <c r="P38" i="6" s="1"/>
  <c r="L38" i="6"/>
  <c r="O28" i="6"/>
  <c r="F28" i="7"/>
  <c r="E28" i="7"/>
  <c r="F9" i="6"/>
  <c r="O9" i="6"/>
  <c r="I9" i="6"/>
  <c r="J9" i="6"/>
  <c r="H9" i="6"/>
  <c r="C9" i="6"/>
  <c r="K9" i="6"/>
  <c r="D9" i="6"/>
  <c r="E9" i="6"/>
  <c r="G9" i="6"/>
  <c r="M9" i="6"/>
  <c r="J8" i="7"/>
  <c r="C8" i="7"/>
  <c r="M8" i="7"/>
  <c r="K8" i="7"/>
  <c r="G8" i="7"/>
  <c r="F8" i="7"/>
  <c r="I8" i="7"/>
  <c r="H8" i="7"/>
  <c r="E8" i="7"/>
  <c r="O8" i="7"/>
  <c r="D8" i="7"/>
  <c r="I45" i="6"/>
  <c r="J43" i="7"/>
  <c r="C42" i="7"/>
  <c r="K45" i="7"/>
  <c r="J42" i="6"/>
  <c r="I28" i="7"/>
  <c r="E28" i="6"/>
  <c r="O46" i="6"/>
  <c r="H28" i="7"/>
  <c r="I10" i="7"/>
  <c r="F10" i="7"/>
  <c r="K10" i="7"/>
  <c r="D10" i="7"/>
  <c r="M10" i="7"/>
  <c r="G10" i="7"/>
  <c r="E10" i="7"/>
  <c r="O10" i="7"/>
  <c r="J10" i="7"/>
  <c r="C10" i="7"/>
  <c r="H10" i="7"/>
  <c r="I27" i="3"/>
  <c r="D44" i="3"/>
  <c r="K28" i="3"/>
  <c r="E45" i="3"/>
  <c r="E44" i="3"/>
  <c r="K45" i="3"/>
  <c r="M11" i="3"/>
  <c r="I10" i="3"/>
  <c r="E8" i="3"/>
  <c r="K44" i="3"/>
  <c r="D8" i="3"/>
  <c r="I44" i="3"/>
  <c r="J45" i="3"/>
  <c r="M45" i="3"/>
  <c r="J44" i="3"/>
  <c r="E27" i="3"/>
  <c r="D27" i="3"/>
  <c r="E11" i="3"/>
  <c r="K8" i="3"/>
  <c r="K11" i="3"/>
  <c r="I8" i="3"/>
  <c r="D10" i="3"/>
  <c r="J11" i="3"/>
  <c r="M28" i="3"/>
  <c r="J27" i="3"/>
  <c r="M27" i="3"/>
  <c r="I45" i="3"/>
  <c r="J10" i="3"/>
  <c r="D11" i="3"/>
  <c r="I42" i="3"/>
  <c r="J28" i="3"/>
  <c r="D28" i="3"/>
  <c r="K27" i="3"/>
  <c r="E28" i="3"/>
  <c r="M44" i="3"/>
  <c r="I28" i="3"/>
  <c r="D45" i="3"/>
  <c r="M10" i="3"/>
  <c r="K10" i="3"/>
  <c r="C80" i="3"/>
  <c r="M13" i="3" s="1"/>
  <c r="M38" i="3"/>
  <c r="K38" i="3"/>
  <c r="D38" i="3"/>
  <c r="K55" i="3"/>
  <c r="E55" i="3"/>
  <c r="M55" i="3"/>
  <c r="I55" i="3"/>
  <c r="I38" i="3"/>
  <c r="E38" i="3"/>
  <c r="D55" i="3"/>
  <c r="E47" i="7" l="1"/>
  <c r="J30" i="7"/>
  <c r="K47" i="10"/>
  <c r="E47" i="11"/>
  <c r="L47" i="11" s="1"/>
  <c r="P47" i="11" s="1"/>
  <c r="O30" i="11"/>
  <c r="G47" i="9"/>
  <c r="G30" i="9"/>
  <c r="I47" i="11"/>
  <c r="H47" i="6"/>
  <c r="O30" i="6"/>
  <c r="C47" i="6"/>
  <c r="I47" i="6"/>
  <c r="K47" i="7"/>
  <c r="L29" i="11"/>
  <c r="P29" i="11" s="1"/>
  <c r="V13" i="5" s="1"/>
  <c r="AA7" i="12" s="1"/>
  <c r="L46" i="11"/>
  <c r="P46" i="11" s="1"/>
  <c r="W13" i="5" s="1"/>
  <c r="AB7" i="12" s="1"/>
  <c r="L25" i="6"/>
  <c r="P25" i="6" s="1"/>
  <c r="J9" i="5" s="1"/>
  <c r="O3" i="12" s="1"/>
  <c r="L28" i="11"/>
  <c r="P28" i="11" s="1"/>
  <c r="V12" i="5" s="1"/>
  <c r="AA6" i="12" s="1"/>
  <c r="L45" i="11"/>
  <c r="P45" i="11" s="1"/>
  <c r="W12" i="5" s="1"/>
  <c r="AB6" i="12" s="1"/>
  <c r="I47" i="9"/>
  <c r="H30" i="9"/>
  <c r="K47" i="9"/>
  <c r="J47" i="9"/>
  <c r="F47" i="10"/>
  <c r="L42" i="6"/>
  <c r="P42" i="6" s="1"/>
  <c r="K9" i="5" s="1"/>
  <c r="P3" i="12" s="1"/>
  <c r="C30" i="9"/>
  <c r="L28" i="9"/>
  <c r="P28" i="9" s="1"/>
  <c r="L46" i="7"/>
  <c r="P46" i="7" s="1"/>
  <c r="L27" i="7"/>
  <c r="P27" i="7" s="1"/>
  <c r="M11" i="5" s="1"/>
  <c r="R5" i="12" s="1"/>
  <c r="L44" i="7"/>
  <c r="P44" i="7" s="1"/>
  <c r="N11" i="5" s="1"/>
  <c r="S5" i="12" s="1"/>
  <c r="L12" i="9"/>
  <c r="P12" i="9" s="1"/>
  <c r="O13" i="5" s="1"/>
  <c r="T7" i="12" s="1"/>
  <c r="L42" i="9"/>
  <c r="P42" i="9" s="1"/>
  <c r="L45" i="10"/>
  <c r="P45" i="10" s="1"/>
  <c r="T12" i="5" s="1"/>
  <c r="Y6" i="12" s="1"/>
  <c r="L27" i="10"/>
  <c r="P27" i="10" s="1"/>
  <c r="S11" i="5" s="1"/>
  <c r="X5" i="12" s="1"/>
  <c r="L43" i="6"/>
  <c r="P43" i="6" s="1"/>
  <c r="K10" i="5" s="1"/>
  <c r="P4" i="12" s="1"/>
  <c r="L46" i="9"/>
  <c r="P46" i="9" s="1"/>
  <c r="Q13" i="5" s="1"/>
  <c r="V7" i="12" s="1"/>
  <c r="L29" i="9"/>
  <c r="P29" i="9" s="1"/>
  <c r="L46" i="6"/>
  <c r="P46" i="6" s="1"/>
  <c r="L26" i="6"/>
  <c r="P26" i="6" s="1"/>
  <c r="L27" i="9"/>
  <c r="P27" i="9" s="1"/>
  <c r="L8" i="10"/>
  <c r="P8" i="10" s="1"/>
  <c r="R9" i="5" s="1"/>
  <c r="W3" i="12" s="1"/>
  <c r="L26" i="10"/>
  <c r="P26" i="10" s="1"/>
  <c r="S10" i="5" s="1"/>
  <c r="X4" i="12" s="1"/>
  <c r="L12" i="10"/>
  <c r="P12" i="10" s="1"/>
  <c r="R13" i="5" s="1"/>
  <c r="W7" i="12" s="1"/>
  <c r="L42" i="10"/>
  <c r="P42" i="10" s="1"/>
  <c r="L42" i="7"/>
  <c r="P42" i="7" s="1"/>
  <c r="N9" i="5" s="1"/>
  <c r="S3" i="12" s="1"/>
  <c r="L29" i="7"/>
  <c r="P29" i="7" s="1"/>
  <c r="M13" i="5" s="1"/>
  <c r="R7" i="12" s="1"/>
  <c r="L42" i="11"/>
  <c r="P42" i="11" s="1"/>
  <c r="W9" i="5" s="1"/>
  <c r="AB3" i="12" s="1"/>
  <c r="L46" i="10"/>
  <c r="P46" i="10" s="1"/>
  <c r="L44" i="10"/>
  <c r="P44" i="10" s="1"/>
  <c r="T11" i="5" s="1"/>
  <c r="Y5" i="12" s="1"/>
  <c r="L29" i="6"/>
  <c r="P29" i="6" s="1"/>
  <c r="J13" i="5" s="1"/>
  <c r="O7" i="12" s="1"/>
  <c r="L25" i="11"/>
  <c r="P25" i="11" s="1"/>
  <c r="V9" i="5" s="1"/>
  <c r="AA3" i="12" s="1"/>
  <c r="L30" i="11"/>
  <c r="P30" i="11" s="1"/>
  <c r="V14" i="5" s="1"/>
  <c r="L44" i="6"/>
  <c r="P44" i="6" s="1"/>
  <c r="K11" i="5" s="1"/>
  <c r="P5" i="12" s="1"/>
  <c r="L27" i="6"/>
  <c r="P27" i="6" s="1"/>
  <c r="J11" i="5" s="1"/>
  <c r="O5" i="12" s="1"/>
  <c r="L45" i="9"/>
  <c r="P45" i="9" s="1"/>
  <c r="Q12" i="5" s="1"/>
  <c r="V6" i="12" s="1"/>
  <c r="P11" i="5"/>
  <c r="U5" i="12" s="1"/>
  <c r="Q9" i="5"/>
  <c r="V3" i="12" s="1"/>
  <c r="L8" i="11"/>
  <c r="P8" i="11" s="1"/>
  <c r="L9" i="9"/>
  <c r="P9" i="9" s="1"/>
  <c r="O10" i="5" s="1"/>
  <c r="T4" i="12" s="1"/>
  <c r="L26" i="11"/>
  <c r="P26" i="11" s="1"/>
  <c r="L28" i="10"/>
  <c r="P28" i="10" s="1"/>
  <c r="K13" i="10"/>
  <c r="J13" i="10"/>
  <c r="E13" i="10"/>
  <c r="H13" i="10"/>
  <c r="G13" i="10"/>
  <c r="C13" i="10"/>
  <c r="F13" i="10"/>
  <c r="D13" i="10"/>
  <c r="O13" i="10"/>
  <c r="I13" i="10"/>
  <c r="M13" i="10"/>
  <c r="I13" i="9"/>
  <c r="H13" i="9"/>
  <c r="E13" i="9"/>
  <c r="F13" i="9"/>
  <c r="J13" i="9"/>
  <c r="O13" i="9"/>
  <c r="G13" i="9"/>
  <c r="M13" i="9"/>
  <c r="K13" i="9"/>
  <c r="D13" i="9"/>
  <c r="C13" i="9"/>
  <c r="I30" i="9"/>
  <c r="M47" i="9"/>
  <c r="C47" i="10"/>
  <c r="D30" i="9"/>
  <c r="L9" i="11"/>
  <c r="P9" i="11" s="1"/>
  <c r="U10" i="5" s="1"/>
  <c r="Z4" i="12" s="1"/>
  <c r="L43" i="7"/>
  <c r="P43" i="7" s="1"/>
  <c r="N10" i="5" s="1"/>
  <c r="S4" i="12" s="1"/>
  <c r="G30" i="7"/>
  <c r="K30" i="7"/>
  <c r="H30" i="7"/>
  <c r="M30" i="7"/>
  <c r="J47" i="7"/>
  <c r="L11" i="7"/>
  <c r="P11" i="7" s="1"/>
  <c r="L12" i="5" s="1"/>
  <c r="Q6" i="12" s="1"/>
  <c r="E47" i="10"/>
  <c r="L44" i="9"/>
  <c r="P44" i="9" s="1"/>
  <c r="D47" i="10"/>
  <c r="L27" i="11"/>
  <c r="P27" i="11" s="1"/>
  <c r="K30" i="10"/>
  <c r="L10" i="11"/>
  <c r="P10" i="11" s="1"/>
  <c r="I47" i="10"/>
  <c r="L25" i="9"/>
  <c r="P25" i="9" s="1"/>
  <c r="L43" i="11"/>
  <c r="P43" i="11" s="1"/>
  <c r="L11" i="11"/>
  <c r="P11" i="11" s="1"/>
  <c r="F30" i="10"/>
  <c r="L10" i="10"/>
  <c r="P10" i="10" s="1"/>
  <c r="L11" i="10"/>
  <c r="P11" i="10" s="1"/>
  <c r="R12" i="5" s="1"/>
  <c r="W6" i="12" s="1"/>
  <c r="D47" i="9"/>
  <c r="L26" i="9"/>
  <c r="P26" i="9" s="1"/>
  <c r="L10" i="9"/>
  <c r="P10" i="9" s="1"/>
  <c r="O11" i="5" s="1"/>
  <c r="T5" i="12" s="1"/>
  <c r="C30" i="10"/>
  <c r="J30" i="10"/>
  <c r="M30" i="9"/>
  <c r="L43" i="9"/>
  <c r="P43" i="9" s="1"/>
  <c r="D30" i="10"/>
  <c r="M30" i="10"/>
  <c r="L8" i="9"/>
  <c r="P8" i="9" s="1"/>
  <c r="O9" i="5" s="1"/>
  <c r="T3" i="12" s="1"/>
  <c r="O47" i="9"/>
  <c r="I30" i="10"/>
  <c r="L29" i="10"/>
  <c r="P29" i="10" s="1"/>
  <c r="G30" i="10"/>
  <c r="C30" i="7"/>
  <c r="O47" i="7"/>
  <c r="I47" i="7"/>
  <c r="G47" i="7"/>
  <c r="H47" i="7"/>
  <c r="O30" i="9"/>
  <c r="E30" i="10"/>
  <c r="M47" i="10"/>
  <c r="H47" i="9"/>
  <c r="F30" i="7"/>
  <c r="E30" i="7"/>
  <c r="C47" i="7"/>
  <c r="L26" i="7"/>
  <c r="P26" i="7" s="1"/>
  <c r="M10" i="5" s="1"/>
  <c r="R4" i="12" s="1"/>
  <c r="I30" i="7"/>
  <c r="L43" i="10"/>
  <c r="P43" i="10" s="1"/>
  <c r="L11" i="9"/>
  <c r="P11" i="9" s="1"/>
  <c r="O12" i="5" s="1"/>
  <c r="T6" i="12" s="1"/>
  <c r="J30" i="9"/>
  <c r="J47" i="10"/>
  <c r="F30" i="9"/>
  <c r="L9" i="10"/>
  <c r="P9" i="10" s="1"/>
  <c r="R10" i="5" s="1"/>
  <c r="W4" i="12" s="1"/>
  <c r="L25" i="10"/>
  <c r="P25" i="10" s="1"/>
  <c r="E47" i="9"/>
  <c r="G47" i="10"/>
  <c r="L12" i="11"/>
  <c r="P12" i="11" s="1"/>
  <c r="U13" i="5" s="1"/>
  <c r="Z7" i="12" s="1"/>
  <c r="H47" i="10"/>
  <c r="L44" i="11"/>
  <c r="P44" i="11" s="1"/>
  <c r="H30" i="10"/>
  <c r="O30" i="10"/>
  <c r="C47" i="9"/>
  <c r="K30" i="9"/>
  <c r="E30" i="9"/>
  <c r="O13" i="11"/>
  <c r="E13" i="11"/>
  <c r="D13" i="11"/>
  <c r="I13" i="11"/>
  <c r="K13" i="11"/>
  <c r="H13" i="11"/>
  <c r="C13" i="11"/>
  <c r="J13" i="11"/>
  <c r="G13" i="11"/>
  <c r="M13" i="11"/>
  <c r="F13" i="11"/>
  <c r="L12" i="7"/>
  <c r="P12" i="7" s="1"/>
  <c r="L13" i="5" s="1"/>
  <c r="Q7" i="12" s="1"/>
  <c r="L9" i="6"/>
  <c r="P9" i="6" s="1"/>
  <c r="I10" i="5" s="1"/>
  <c r="N4" i="12" s="1"/>
  <c r="L28" i="7"/>
  <c r="P28" i="7" s="1"/>
  <c r="L28" i="6"/>
  <c r="P28" i="6" s="1"/>
  <c r="L10" i="6"/>
  <c r="P10" i="6" s="1"/>
  <c r="I11" i="5" s="1"/>
  <c r="N5" i="12" s="1"/>
  <c r="L8" i="6"/>
  <c r="P8" i="6" s="1"/>
  <c r="I9" i="5" s="1"/>
  <c r="N3" i="12" s="1"/>
  <c r="M30" i="6"/>
  <c r="D47" i="6"/>
  <c r="M47" i="6"/>
  <c r="J30" i="6"/>
  <c r="I30" i="6"/>
  <c r="G30" i="6"/>
  <c r="H13" i="6"/>
  <c r="E13" i="6"/>
  <c r="F13" i="6"/>
  <c r="I13" i="6"/>
  <c r="J13" i="6"/>
  <c r="K13" i="6"/>
  <c r="D13" i="6"/>
  <c r="C13" i="6"/>
  <c r="G13" i="6"/>
  <c r="M13" i="6"/>
  <c r="O13" i="6"/>
  <c r="C30" i="6"/>
  <c r="F47" i="6"/>
  <c r="E47" i="6"/>
  <c r="L45" i="7"/>
  <c r="P45" i="7" s="1"/>
  <c r="J47" i="6"/>
  <c r="L45" i="6"/>
  <c r="P45" i="6" s="1"/>
  <c r="M13" i="7"/>
  <c r="O13" i="7"/>
  <c r="G13" i="7"/>
  <c r="F13" i="7"/>
  <c r="J13" i="7"/>
  <c r="K13" i="7"/>
  <c r="E13" i="7"/>
  <c r="I13" i="7"/>
  <c r="C13" i="7"/>
  <c r="H13" i="7"/>
  <c r="D13" i="7"/>
  <c r="L10" i="7"/>
  <c r="P10" i="7" s="1"/>
  <c r="L11" i="5" s="1"/>
  <c r="Q5" i="12" s="1"/>
  <c r="L8" i="7"/>
  <c r="P8" i="7" s="1"/>
  <c r="L9" i="5" s="1"/>
  <c r="Q3" i="12" s="1"/>
  <c r="D30" i="6"/>
  <c r="L12" i="6"/>
  <c r="P12" i="6" s="1"/>
  <c r="I13" i="5" s="1"/>
  <c r="N7" i="12" s="1"/>
  <c r="K30" i="6"/>
  <c r="G47" i="6"/>
  <c r="F30" i="6"/>
  <c r="L25" i="7"/>
  <c r="P25" i="7" s="1"/>
  <c r="L9" i="7"/>
  <c r="P9" i="7" s="1"/>
  <c r="L10" i="5" s="1"/>
  <c r="Q4" i="12" s="1"/>
  <c r="M47" i="7"/>
  <c r="O47" i="6"/>
  <c r="D30" i="7"/>
  <c r="L11" i="6"/>
  <c r="P11" i="6" s="1"/>
  <c r="I12" i="5" s="1"/>
  <c r="N6" i="12" s="1"/>
  <c r="N13" i="5"/>
  <c r="S7" i="12" s="1"/>
  <c r="K47" i="6"/>
  <c r="H30" i="6"/>
  <c r="D47" i="3"/>
  <c r="I30" i="3"/>
  <c r="M47" i="3"/>
  <c r="K30" i="3"/>
  <c r="K47" i="3"/>
  <c r="I47" i="3"/>
  <c r="D30" i="3"/>
  <c r="E30" i="3"/>
  <c r="E47" i="3"/>
  <c r="M30" i="3"/>
  <c r="D13" i="3"/>
  <c r="E13" i="3"/>
  <c r="K13" i="3"/>
  <c r="I13" i="3"/>
  <c r="Q21" i="5" l="1"/>
  <c r="Q29" i="5"/>
  <c r="N26" i="5"/>
  <c r="J27" i="5"/>
  <c r="J29" i="5"/>
  <c r="M29" i="5"/>
  <c r="S26" i="5"/>
  <c r="N27" i="5"/>
  <c r="N29" i="5"/>
  <c r="M26" i="5"/>
  <c r="Q25" i="5"/>
  <c r="K27" i="5"/>
  <c r="N25" i="5"/>
  <c r="T28" i="5"/>
  <c r="M27" i="5"/>
  <c r="K25" i="5"/>
  <c r="J25" i="5"/>
  <c r="W29" i="5"/>
  <c r="P27" i="5"/>
  <c r="Q28" i="5"/>
  <c r="K26" i="5"/>
  <c r="V29" i="5"/>
  <c r="S46" i="9"/>
  <c r="R45" i="11"/>
  <c r="S45" i="11"/>
  <c r="S29" i="9"/>
  <c r="R46" i="9"/>
  <c r="R42" i="10"/>
  <c r="R29" i="9"/>
  <c r="J17" i="5"/>
  <c r="S46" i="7"/>
  <c r="M21" i="5"/>
  <c r="S42" i="10"/>
  <c r="P19" i="5"/>
  <c r="S45" i="9"/>
  <c r="S27" i="7"/>
  <c r="N21" i="5"/>
  <c r="P13" i="5"/>
  <c r="U7" i="12" s="1"/>
  <c r="T9" i="5"/>
  <c r="Y3" i="12" s="1"/>
  <c r="L30" i="9"/>
  <c r="P30" i="9" s="1"/>
  <c r="P14" i="5" s="1"/>
  <c r="S27" i="9"/>
  <c r="K19" i="5"/>
  <c r="R28" i="9"/>
  <c r="U9" i="5"/>
  <c r="R25" i="11"/>
  <c r="S25" i="11"/>
  <c r="R44" i="6"/>
  <c r="L47" i="7"/>
  <c r="P47" i="7" s="1"/>
  <c r="R42" i="9"/>
  <c r="P12" i="5"/>
  <c r="U6" i="12" s="1"/>
  <c r="S44" i="6"/>
  <c r="S25" i="6"/>
  <c r="T20" i="5"/>
  <c r="Q17" i="5"/>
  <c r="R45" i="9"/>
  <c r="S18" i="5"/>
  <c r="R11" i="5"/>
  <c r="R44" i="10"/>
  <c r="R27" i="10"/>
  <c r="S27" i="10"/>
  <c r="S44" i="10"/>
  <c r="R44" i="7"/>
  <c r="Q11" i="5"/>
  <c r="V5" i="12" s="1"/>
  <c r="R44" i="9"/>
  <c r="S44" i="9"/>
  <c r="V10" i="5"/>
  <c r="AA4" i="12" s="1"/>
  <c r="S26" i="11"/>
  <c r="R26" i="11"/>
  <c r="L30" i="7"/>
  <c r="P30" i="7" s="1"/>
  <c r="M14" i="5" s="1"/>
  <c r="S46" i="11"/>
  <c r="S29" i="11"/>
  <c r="W14" i="5"/>
  <c r="L47" i="10"/>
  <c r="P47" i="10" s="1"/>
  <c r="S29" i="7"/>
  <c r="L13" i="11"/>
  <c r="P13" i="11" s="1"/>
  <c r="R47" i="11" s="1"/>
  <c r="W11" i="5"/>
  <c r="AB5" i="12" s="1"/>
  <c r="R44" i="11"/>
  <c r="R46" i="11"/>
  <c r="S9" i="5"/>
  <c r="X3" i="12" s="1"/>
  <c r="S25" i="10"/>
  <c r="R25" i="10"/>
  <c r="R29" i="11"/>
  <c r="Q10" i="5"/>
  <c r="V4" i="12" s="1"/>
  <c r="R43" i="9"/>
  <c r="S43" i="9"/>
  <c r="W10" i="5"/>
  <c r="AB4" i="12" s="1"/>
  <c r="S43" i="11"/>
  <c r="R43" i="11"/>
  <c r="S44" i="11"/>
  <c r="U11" i="5"/>
  <c r="Z5" i="12" s="1"/>
  <c r="S45" i="10"/>
  <c r="S42" i="11"/>
  <c r="S28" i="9"/>
  <c r="Q20" i="5"/>
  <c r="R26" i="10"/>
  <c r="R27" i="9"/>
  <c r="S13" i="5"/>
  <c r="X7" i="12" s="1"/>
  <c r="R29" i="10"/>
  <c r="S29" i="10"/>
  <c r="V11" i="5"/>
  <c r="AA5" i="12" s="1"/>
  <c r="R27" i="11"/>
  <c r="S27" i="11"/>
  <c r="M19" i="5"/>
  <c r="L30" i="10"/>
  <c r="P30" i="10" s="1"/>
  <c r="U12" i="5"/>
  <c r="V28" i="5" s="1"/>
  <c r="S28" i="11"/>
  <c r="R28" i="11"/>
  <c r="L13" i="9"/>
  <c r="P13" i="9" s="1"/>
  <c r="O14" i="5" s="1"/>
  <c r="L13" i="10"/>
  <c r="P13" i="10" s="1"/>
  <c r="R14" i="5" s="1"/>
  <c r="R27" i="7"/>
  <c r="R46" i="7"/>
  <c r="R25" i="6"/>
  <c r="R29" i="7"/>
  <c r="S44" i="7"/>
  <c r="L47" i="9"/>
  <c r="P47" i="9" s="1"/>
  <c r="W21" i="5"/>
  <c r="T10" i="5"/>
  <c r="Y4" i="12" s="1"/>
  <c r="S43" i="10"/>
  <c r="R43" i="10"/>
  <c r="V21" i="5"/>
  <c r="P10" i="5"/>
  <c r="U4" i="12" s="1"/>
  <c r="S26" i="9"/>
  <c r="R26" i="9"/>
  <c r="P9" i="5"/>
  <c r="U3" i="12" s="1"/>
  <c r="S25" i="9"/>
  <c r="R25" i="9"/>
  <c r="R45" i="10"/>
  <c r="S12" i="5"/>
  <c r="X6" i="12" s="1"/>
  <c r="S28" i="10"/>
  <c r="R28" i="10"/>
  <c r="T13" i="5"/>
  <c r="Y7" i="12" s="1"/>
  <c r="R46" i="10"/>
  <c r="S46" i="10"/>
  <c r="S42" i="9"/>
  <c r="R42" i="11"/>
  <c r="S26" i="10"/>
  <c r="M18" i="5"/>
  <c r="N18" i="5"/>
  <c r="J21" i="5"/>
  <c r="K18" i="5"/>
  <c r="N17" i="5"/>
  <c r="N19" i="5"/>
  <c r="J19" i="5"/>
  <c r="K17" i="5"/>
  <c r="R27" i="6"/>
  <c r="K12" i="5"/>
  <c r="P6" i="12" s="1"/>
  <c r="S45" i="6"/>
  <c r="R45" i="6"/>
  <c r="M12" i="5"/>
  <c r="R6" i="12" s="1"/>
  <c r="R28" i="7"/>
  <c r="S28" i="7"/>
  <c r="R42" i="6"/>
  <c r="S26" i="7"/>
  <c r="M9" i="5"/>
  <c r="R3" i="12" s="1"/>
  <c r="R25" i="7"/>
  <c r="S25" i="7"/>
  <c r="L47" i="6"/>
  <c r="P47" i="6" s="1"/>
  <c r="R43" i="6"/>
  <c r="S42" i="6"/>
  <c r="R42" i="7"/>
  <c r="K13" i="5"/>
  <c r="P7" i="12" s="1"/>
  <c r="S46" i="6"/>
  <c r="R46" i="6"/>
  <c r="L30" i="6"/>
  <c r="P30" i="6" s="1"/>
  <c r="N12" i="5"/>
  <c r="S6" i="12" s="1"/>
  <c r="S45" i="7"/>
  <c r="R45" i="7"/>
  <c r="L13" i="6"/>
  <c r="P13" i="6" s="1"/>
  <c r="S27" i="6"/>
  <c r="S43" i="7"/>
  <c r="S43" i="6"/>
  <c r="S29" i="6"/>
  <c r="S42" i="7"/>
  <c r="L13" i="7"/>
  <c r="P13" i="7" s="1"/>
  <c r="L14" i="5" s="1"/>
  <c r="J10" i="5"/>
  <c r="O4" i="12" s="1"/>
  <c r="S26" i="6"/>
  <c r="R26" i="6"/>
  <c r="J12" i="5"/>
  <c r="O6" i="12" s="1"/>
  <c r="S28" i="6"/>
  <c r="R28" i="6"/>
  <c r="R43" i="7"/>
  <c r="R26" i="7"/>
  <c r="R29" i="6"/>
  <c r="G20" i="3"/>
  <c r="G12" i="3" s="1"/>
  <c r="G17" i="3"/>
  <c r="G9" i="3" s="1"/>
  <c r="O20" i="3"/>
  <c r="O12" i="3" s="1"/>
  <c r="H18" i="3"/>
  <c r="H10" i="3" s="1"/>
  <c r="O19" i="3"/>
  <c r="O11" i="3" s="1"/>
  <c r="O17" i="3"/>
  <c r="O9" i="3" s="1"/>
  <c r="O18" i="3"/>
  <c r="O10" i="3" s="1"/>
  <c r="G19" i="3"/>
  <c r="G11" i="3" s="1"/>
  <c r="O16" i="3"/>
  <c r="O8" i="3" s="1"/>
  <c r="H20" i="3"/>
  <c r="H12" i="3" s="1"/>
  <c r="M30" i="5" l="1"/>
  <c r="W28" i="5"/>
  <c r="W17" i="5"/>
  <c r="Z3" i="12"/>
  <c r="P30" i="5"/>
  <c r="T19" i="5"/>
  <c r="W5" i="12"/>
  <c r="W25" i="5"/>
  <c r="V20" i="5"/>
  <c r="Z6" i="12"/>
  <c r="T27" i="5"/>
  <c r="V25" i="5"/>
  <c r="S27" i="5"/>
  <c r="P20" i="5"/>
  <c r="P28" i="5"/>
  <c r="Q18" i="5"/>
  <c r="Q26" i="5"/>
  <c r="P21" i="5"/>
  <c r="P29" i="5"/>
  <c r="N20" i="5"/>
  <c r="N28" i="5"/>
  <c r="K21" i="5"/>
  <c r="K29" i="5"/>
  <c r="M20" i="5"/>
  <c r="M28" i="5"/>
  <c r="P18" i="5"/>
  <c r="P26" i="5"/>
  <c r="T18" i="5"/>
  <c r="T26" i="5"/>
  <c r="S21" i="5"/>
  <c r="S29" i="5"/>
  <c r="J18" i="5"/>
  <c r="J26" i="5"/>
  <c r="T21" i="5"/>
  <c r="T29" i="5"/>
  <c r="S17" i="5"/>
  <c r="S25" i="5"/>
  <c r="Q19" i="5"/>
  <c r="Q27" i="5"/>
  <c r="T17" i="5"/>
  <c r="T25" i="5"/>
  <c r="J20" i="5"/>
  <c r="J28" i="5"/>
  <c r="M17" i="5"/>
  <c r="M25" i="5"/>
  <c r="K20" i="5"/>
  <c r="K28" i="5"/>
  <c r="W18" i="5"/>
  <c r="W26" i="5"/>
  <c r="V18" i="5"/>
  <c r="V26" i="5"/>
  <c r="S20" i="5"/>
  <c r="S28" i="5"/>
  <c r="P17" i="5"/>
  <c r="P25" i="5"/>
  <c r="V27" i="5"/>
  <c r="W27" i="5"/>
  <c r="S19" i="5"/>
  <c r="V17" i="5"/>
  <c r="W20" i="5"/>
  <c r="Q14" i="5"/>
  <c r="S47" i="9"/>
  <c r="R47" i="9"/>
  <c r="W19" i="5"/>
  <c r="T14" i="5"/>
  <c r="S47" i="10"/>
  <c r="R47" i="10"/>
  <c r="S30" i="9"/>
  <c r="S14" i="5"/>
  <c r="R30" i="10"/>
  <c r="S30" i="10"/>
  <c r="R30" i="9"/>
  <c r="V19" i="5"/>
  <c r="U14" i="5"/>
  <c r="S30" i="11"/>
  <c r="R30" i="11"/>
  <c r="S47" i="11"/>
  <c r="P22" i="5"/>
  <c r="M22" i="5"/>
  <c r="K14" i="5"/>
  <c r="R47" i="6"/>
  <c r="S47" i="6"/>
  <c r="S30" i="6"/>
  <c r="I14" i="5"/>
  <c r="J14" i="5"/>
  <c r="R30" i="6"/>
  <c r="N14" i="5"/>
  <c r="S47" i="7"/>
  <c r="R47" i="7"/>
  <c r="R30" i="7"/>
  <c r="S30" i="7"/>
  <c r="O35" i="3"/>
  <c r="O27" i="3" s="1"/>
  <c r="O52" i="3"/>
  <c r="O44" i="3" s="1"/>
  <c r="O36" i="3"/>
  <c r="O28" i="3" s="1"/>
  <c r="O53" i="3"/>
  <c r="O45" i="3" s="1"/>
  <c r="O33" i="3"/>
  <c r="O25" i="3" s="1"/>
  <c r="O50" i="3"/>
  <c r="O42" i="3" s="1"/>
  <c r="O34" i="3"/>
  <c r="O26" i="3" s="1"/>
  <c r="O51" i="3"/>
  <c r="O43" i="3" s="1"/>
  <c r="O37" i="3"/>
  <c r="O29" i="3" s="1"/>
  <c r="O54" i="3"/>
  <c r="O46" i="3" s="1"/>
  <c r="H35" i="3"/>
  <c r="H27" i="3" s="1"/>
  <c r="H52" i="3"/>
  <c r="H44" i="3" s="1"/>
  <c r="G37" i="3"/>
  <c r="G29" i="3" s="1"/>
  <c r="G54" i="3"/>
  <c r="G46" i="3" s="1"/>
  <c r="H37" i="3"/>
  <c r="H29" i="3" s="1"/>
  <c r="H54" i="3"/>
  <c r="H46" i="3" s="1"/>
  <c r="G36" i="3"/>
  <c r="G28" i="3" s="1"/>
  <c r="G53" i="3"/>
  <c r="G45" i="3" s="1"/>
  <c r="G34" i="3"/>
  <c r="G26" i="3" s="1"/>
  <c r="G51" i="3"/>
  <c r="G43" i="3" s="1"/>
  <c r="H19" i="3"/>
  <c r="H11" i="3" s="1"/>
  <c r="F18" i="3"/>
  <c r="F10" i="3" s="1"/>
  <c r="F19" i="3"/>
  <c r="F11" i="3" s="1"/>
  <c r="G18" i="3"/>
  <c r="G10" i="3" s="1"/>
  <c r="F17" i="3"/>
  <c r="F9" i="3" s="1"/>
  <c r="F20" i="3"/>
  <c r="F12" i="3" s="1"/>
  <c r="K30" i="5" l="1"/>
  <c r="V22" i="5"/>
  <c r="V30" i="5"/>
  <c r="W30" i="5"/>
  <c r="J30" i="5"/>
  <c r="S22" i="5"/>
  <c r="S30" i="5"/>
  <c r="T22" i="5"/>
  <c r="T30" i="5"/>
  <c r="Q22" i="5"/>
  <c r="Q30" i="5"/>
  <c r="N22" i="5"/>
  <c r="N30" i="5"/>
  <c r="W22" i="5"/>
  <c r="K22" i="5"/>
  <c r="J22" i="5"/>
  <c r="O38" i="3"/>
  <c r="O30" i="3" s="1"/>
  <c r="O55" i="3"/>
  <c r="O47" i="3" s="1"/>
  <c r="F36" i="3"/>
  <c r="F28" i="3" s="1"/>
  <c r="F53" i="3"/>
  <c r="F45" i="3" s="1"/>
  <c r="H36" i="3"/>
  <c r="H28" i="3" s="1"/>
  <c r="H53" i="3"/>
  <c r="H45" i="3" s="1"/>
  <c r="F35" i="3"/>
  <c r="F27" i="3" s="1"/>
  <c r="F52" i="3"/>
  <c r="F44" i="3" s="1"/>
  <c r="F37" i="3"/>
  <c r="F54" i="3"/>
  <c r="F46" i="3" s="1"/>
  <c r="G35" i="3"/>
  <c r="G27" i="3" s="1"/>
  <c r="G52" i="3"/>
  <c r="G44" i="3" s="1"/>
  <c r="F34" i="3"/>
  <c r="F26" i="3" s="1"/>
  <c r="F51" i="3"/>
  <c r="F43" i="3" s="1"/>
  <c r="G16" i="3"/>
  <c r="G8" i="3" s="1"/>
  <c r="F16" i="3"/>
  <c r="F8" i="3" s="1"/>
  <c r="H16" i="3"/>
  <c r="H17" i="3"/>
  <c r="O21" i="3"/>
  <c r="O13" i="3" s="1"/>
  <c r="H51" i="3" l="1"/>
  <c r="H43" i="3" s="1"/>
  <c r="H9" i="3"/>
  <c r="H50" i="3"/>
  <c r="H42" i="3" s="1"/>
  <c r="H8" i="3"/>
  <c r="F29" i="3"/>
  <c r="F33" i="3"/>
  <c r="F50" i="3"/>
  <c r="F42" i="3" s="1"/>
  <c r="G33" i="3"/>
  <c r="G50" i="3"/>
  <c r="G42" i="3" s="1"/>
  <c r="H34" i="3"/>
  <c r="H33" i="3"/>
  <c r="H25" i="3" s="1"/>
  <c r="H21" i="3"/>
  <c r="H13" i="3" s="1"/>
  <c r="G21" i="3"/>
  <c r="G13" i="3" s="1"/>
  <c r="F21" i="3"/>
  <c r="F13" i="3" s="1"/>
  <c r="H55" i="3" l="1"/>
  <c r="H47" i="3" s="1"/>
  <c r="F38" i="3"/>
  <c r="F30" i="3" s="1"/>
  <c r="F25" i="3"/>
  <c r="G38" i="3"/>
  <c r="G30" i="3" s="1"/>
  <c r="G25" i="3"/>
  <c r="H26" i="3"/>
  <c r="F55" i="3"/>
  <c r="F47" i="3" s="1"/>
  <c r="G55" i="3"/>
  <c r="G47" i="3" s="1"/>
  <c r="H38" i="3"/>
  <c r="H30" i="3" s="1"/>
  <c r="C20" i="3" l="1"/>
  <c r="C18" i="3"/>
  <c r="C19" i="3"/>
  <c r="C37" i="3" l="1"/>
  <c r="C54" i="3"/>
  <c r="C36" i="3"/>
  <c r="C53" i="3"/>
  <c r="C52" i="3"/>
  <c r="C35" i="3"/>
  <c r="C11" i="3"/>
  <c r="L11" i="3" s="1"/>
  <c r="P11" i="3" s="1"/>
  <c r="F12" i="5" s="1"/>
  <c r="K6" i="12" s="1"/>
  <c r="C12" i="3"/>
  <c r="L12" i="3" s="1"/>
  <c r="P12" i="3" s="1"/>
  <c r="F13" i="5" s="1"/>
  <c r="K7" i="12" s="1"/>
  <c r="C10" i="3"/>
  <c r="L10" i="3" s="1"/>
  <c r="P10" i="3" s="1"/>
  <c r="F11" i="5" s="1"/>
  <c r="K5" i="12" s="1"/>
  <c r="C17" i="3"/>
  <c r="L18" i="3"/>
  <c r="L19" i="3"/>
  <c r="P19" i="3" s="1"/>
  <c r="L20" i="3"/>
  <c r="P20" i="3" s="1"/>
  <c r="C16" i="3"/>
  <c r="C33" i="3" s="1"/>
  <c r="C50" i="3" l="1"/>
  <c r="C42" i="3" s="1"/>
  <c r="C34" i="3"/>
  <c r="C51" i="3"/>
  <c r="C28" i="3"/>
  <c r="L28" i="3" s="1"/>
  <c r="P28" i="3" s="1"/>
  <c r="L36" i="3"/>
  <c r="P36" i="3" s="1"/>
  <c r="C27" i="3"/>
  <c r="L27" i="3" s="1"/>
  <c r="P27" i="3" s="1"/>
  <c r="L35" i="3"/>
  <c r="C29" i="3"/>
  <c r="L29" i="3" s="1"/>
  <c r="P29" i="3" s="1"/>
  <c r="L37" i="3"/>
  <c r="P37" i="3" s="1"/>
  <c r="C45" i="3"/>
  <c r="L45" i="3" s="1"/>
  <c r="P45" i="3" s="1"/>
  <c r="L53" i="3"/>
  <c r="P53" i="3" s="1"/>
  <c r="C44" i="3"/>
  <c r="L44" i="3" s="1"/>
  <c r="P44" i="3" s="1"/>
  <c r="L52" i="3"/>
  <c r="C8" i="3"/>
  <c r="C9" i="3"/>
  <c r="L9" i="3" s="1"/>
  <c r="P9" i="3" s="1"/>
  <c r="F10" i="5" s="1"/>
  <c r="K4" i="12" s="1"/>
  <c r="C46" i="3"/>
  <c r="L46" i="3" s="1"/>
  <c r="P46" i="3" s="1"/>
  <c r="L54" i="3"/>
  <c r="P54" i="3" s="1"/>
  <c r="L17" i="3"/>
  <c r="H12" i="5" l="1"/>
  <c r="M6" i="12" s="1"/>
  <c r="R45" i="3"/>
  <c r="S45" i="3"/>
  <c r="G11" i="5"/>
  <c r="L5" i="12" s="1"/>
  <c r="R27" i="3"/>
  <c r="S27" i="3"/>
  <c r="H13" i="5"/>
  <c r="M7" i="12" s="1"/>
  <c r="R46" i="3"/>
  <c r="S46" i="3"/>
  <c r="H11" i="5"/>
  <c r="M5" i="12" s="1"/>
  <c r="R44" i="3"/>
  <c r="S44" i="3"/>
  <c r="G13" i="5"/>
  <c r="L7" i="12" s="1"/>
  <c r="R29" i="3"/>
  <c r="S29" i="3"/>
  <c r="G12" i="5"/>
  <c r="L6" i="12" s="1"/>
  <c r="R28" i="3"/>
  <c r="S28" i="3"/>
  <c r="C55" i="3"/>
  <c r="C47" i="3" s="1"/>
  <c r="C26" i="3"/>
  <c r="L26" i="3" s="1"/>
  <c r="P26" i="3" s="1"/>
  <c r="L34" i="3"/>
  <c r="C25" i="3"/>
  <c r="C38" i="3"/>
  <c r="C30" i="3" s="1"/>
  <c r="C43" i="3"/>
  <c r="L43" i="3" s="1"/>
  <c r="P43" i="3" s="1"/>
  <c r="L51" i="3"/>
  <c r="C21" i="3"/>
  <c r="C13" i="3" s="1"/>
  <c r="G19" i="5" l="1"/>
  <c r="G27" i="5"/>
  <c r="H21" i="5"/>
  <c r="H29" i="5"/>
  <c r="H19" i="5"/>
  <c r="H27" i="5"/>
  <c r="G20" i="5"/>
  <c r="G28" i="5"/>
  <c r="G21" i="5"/>
  <c r="G29" i="5"/>
  <c r="H20" i="5"/>
  <c r="H28" i="5"/>
  <c r="G10" i="5"/>
  <c r="L4" i="12" s="1"/>
  <c r="R26" i="3"/>
  <c r="S26" i="3"/>
  <c r="H10" i="5"/>
  <c r="M4" i="12" s="1"/>
  <c r="R43" i="3"/>
  <c r="S43" i="3"/>
  <c r="J16" i="3"/>
  <c r="H18" i="5" l="1"/>
  <c r="H26" i="5"/>
  <c r="G18" i="5"/>
  <c r="G26" i="5"/>
  <c r="J50" i="3"/>
  <c r="J55" i="3" s="1"/>
  <c r="J47" i="3" s="1"/>
  <c r="L47" i="3" s="1"/>
  <c r="P47" i="3" s="1"/>
  <c r="J8" i="3"/>
  <c r="L8" i="3" s="1"/>
  <c r="J33" i="3"/>
  <c r="J25" i="3" s="1"/>
  <c r="L25" i="3" s="1"/>
  <c r="L16" i="3"/>
  <c r="J21" i="3"/>
  <c r="J13" i="3" s="1"/>
  <c r="L13" i="3" s="1"/>
  <c r="P13" i="3" s="1"/>
  <c r="F14" i="5" s="1"/>
  <c r="H14" i="5" l="1"/>
  <c r="S47" i="3"/>
  <c r="R47" i="3"/>
  <c r="L50" i="3"/>
  <c r="J42" i="3"/>
  <c r="L42" i="3" s="1"/>
  <c r="P8" i="3"/>
  <c r="F9" i="5" s="1"/>
  <c r="K3" i="12" s="1"/>
  <c r="L33" i="3"/>
  <c r="L38" i="3" s="1"/>
  <c r="J38" i="3"/>
  <c r="J30" i="3" s="1"/>
  <c r="L30" i="3" s="1"/>
  <c r="P30" i="3" s="1"/>
  <c r="P16" i="3"/>
  <c r="L21" i="3"/>
  <c r="H22" i="5" l="1"/>
  <c r="H30" i="5"/>
  <c r="G14" i="5"/>
  <c r="R30" i="3"/>
  <c r="S30" i="3"/>
  <c r="L55" i="3"/>
  <c r="P50" i="3"/>
  <c r="P42" i="3"/>
  <c r="P33" i="3"/>
  <c r="P25" i="3"/>
  <c r="G22" i="5" l="1"/>
  <c r="G30" i="5"/>
  <c r="G9" i="5"/>
  <c r="L3" i="12" s="1"/>
  <c r="S25" i="3"/>
  <c r="R25" i="3"/>
  <c r="H9" i="5"/>
  <c r="M3" i="12" s="1"/>
  <c r="S42" i="3"/>
  <c r="R42" i="3"/>
  <c r="N17" i="3"/>
  <c r="G17" i="5" l="1"/>
  <c r="G25" i="5"/>
  <c r="H17" i="5"/>
  <c r="H25" i="5"/>
  <c r="N34" i="3"/>
  <c r="P34" i="3" s="1"/>
  <c r="N51" i="3"/>
  <c r="P51" i="3" s="1"/>
  <c r="N18" i="3" l="1"/>
  <c r="N52" i="3" s="1"/>
  <c r="P17" i="3"/>
  <c r="N55" i="3" l="1"/>
  <c r="P52" i="3"/>
  <c r="P55" i="3" s="1"/>
  <c r="P18" i="3"/>
  <c r="P21" i="3" s="1"/>
  <c r="N35" i="3"/>
  <c r="N21" i="3"/>
  <c r="P35" i="3" l="1"/>
  <c r="P38" i="3" s="1"/>
  <c r="N38" i="3"/>
</calcChain>
</file>

<file path=xl/sharedStrings.xml><?xml version="1.0" encoding="utf-8"?>
<sst xmlns="http://schemas.openxmlformats.org/spreadsheetml/2006/main" count="663" uniqueCount="74">
  <si>
    <t>Residential</t>
  </si>
  <si>
    <t xml:space="preserve">Small Comm. </t>
  </si>
  <si>
    <t>Med &amp; Lg C&amp;I</t>
  </si>
  <si>
    <t>Agriculture</t>
  </si>
  <si>
    <t>Lighting</t>
  </si>
  <si>
    <t>System Total</t>
  </si>
  <si>
    <t>Actual</t>
  </si>
  <si>
    <t>Class Average Revenues ($)</t>
  </si>
  <si>
    <t>Class Average Rates (¢/kWh)</t>
  </si>
  <si>
    <t>Distribution</t>
  </si>
  <si>
    <t>Transmission</t>
  </si>
  <si>
    <t>Public Goods</t>
  </si>
  <si>
    <t>Nuc Decom</t>
  </si>
  <si>
    <t>On-Going CTC</t>
  </si>
  <si>
    <t>LGC</t>
  </si>
  <si>
    <t>RS</t>
  </si>
  <si>
    <t>TRAC</t>
  </si>
  <si>
    <t>GHG</t>
  </si>
  <si>
    <t>Total UDC</t>
  </si>
  <si>
    <t>DWR-BC</t>
  </si>
  <si>
    <t>Commodity</t>
  </si>
  <si>
    <t>DWR Credit</t>
  </si>
  <si>
    <t xml:space="preserve">Total </t>
  </si>
  <si>
    <t>BASE</t>
  </si>
  <si>
    <t>BASE + VGI</t>
  </si>
  <si>
    <t>BASE + VGI + SB350</t>
  </si>
  <si>
    <t>INPUTS</t>
  </si>
  <si>
    <t>Energy Division DR-02</t>
  </si>
  <si>
    <t>Rate Impacts of Transportation Electrification Programs</t>
  </si>
  <si>
    <t>Rate Impacts Calculation 2018</t>
  </si>
  <si>
    <t>Assumptions</t>
  </si>
  <si>
    <t>Base Class Average Revenues ($)</t>
  </si>
  <si>
    <t>Summary</t>
  </si>
  <si>
    <t>Change (%)</t>
  </si>
  <si>
    <t>Rate Change</t>
  </si>
  <si>
    <t>From Base Scenario</t>
  </si>
  <si>
    <t>Rate Impacts Calculation 2019</t>
  </si>
  <si>
    <t>Rate Impacts Calculation 2020</t>
  </si>
  <si>
    <t>Rate Impacts Calculation 2021</t>
  </si>
  <si>
    <t>Rate Impacts Calculation 2022</t>
  </si>
  <si>
    <t>Rate Impacts Calculation 2023</t>
  </si>
  <si>
    <r>
      <t xml:space="preserve">2015 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</si>
  <si>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 xml:space="preserve">2016 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</si>
  <si>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 xml:space="preserve">2017 </t>
    </r>
    <r>
      <rPr>
        <b/>
        <vertAlign val="superscript"/>
        <sz val="11"/>
        <color theme="1"/>
        <rFont val="Calibri"/>
        <family val="2"/>
        <scheme val="minor"/>
      </rPr>
      <t>1 2</t>
    </r>
  </si>
  <si>
    <r>
      <t xml:space="preserve">Base 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</si>
  <si>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Change (¢/kWh)</t>
  </si>
  <si>
    <t>Change from Base Scenario (¢/kWh)</t>
  </si>
  <si>
    <t>SB350 Revenue ($)</t>
  </si>
  <si>
    <t>VGI Revenue($)</t>
  </si>
  <si>
    <t>Class Sales (kWh)</t>
  </si>
  <si>
    <t>VGI Incremental Revenue ($)</t>
  </si>
  <si>
    <t>base</t>
  </si>
  <si>
    <t>w/ LD</t>
  </si>
  <si>
    <t>w/ SB 350</t>
  </si>
  <si>
    <r>
      <t xml:space="preserve">2015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</si>
  <si>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2016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</si>
  <si>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2017 </t>
    </r>
    <r>
      <rPr>
        <vertAlign val="superscript"/>
        <sz val="11"/>
        <color theme="1"/>
        <rFont val="Calibri"/>
        <family val="2"/>
        <scheme val="minor"/>
      </rPr>
      <t>1 2</t>
    </r>
  </si>
  <si>
    <r>
      <t xml:space="preserve">base </t>
    </r>
    <r>
      <rPr>
        <vertAlign val="superscript"/>
        <sz val="11"/>
        <color theme="1"/>
        <rFont val="Calibri"/>
        <family val="2"/>
        <scheme val="minor"/>
      </rPr>
      <t>3</t>
    </r>
  </si>
  <si>
    <t>1. Rates presented reflect rates in effect on January 1 of the corresponding year</t>
  </si>
  <si>
    <t>Assumptions:</t>
  </si>
  <si>
    <t>• Reflect current effective authorized revenue allocation factors</t>
  </si>
  <si>
    <r>
      <t xml:space="preserve">w/ LD </t>
    </r>
    <r>
      <rPr>
        <vertAlign val="superscript"/>
        <sz val="11"/>
        <color theme="1"/>
        <rFont val="Calibri"/>
        <family val="2"/>
        <scheme val="minor"/>
      </rPr>
      <t>4</t>
    </r>
  </si>
  <si>
    <r>
      <t xml:space="preserve">w/ SB 350 </t>
    </r>
    <r>
      <rPr>
        <vertAlign val="superscript"/>
        <sz val="11"/>
        <color theme="1"/>
        <rFont val="Calibri"/>
        <family val="2"/>
        <scheme val="minor"/>
      </rPr>
      <t>5</t>
    </r>
  </si>
  <si>
    <t>3. Due to regulatory uncertainty and uncertainty related to regulatory account balances, rates for the base scenario for years 2018-2023 reflect rates in effect on January 1, 2017</t>
  </si>
  <si>
    <t>5. "w/SB350" scenario assumes proceeding A.17-01-020, "Application of SDG&amp;E for Authority to Implement Priority Review and Standard Review Proposals to Accelerate Widespread Transportation Electrification"</t>
  </si>
  <si>
    <t>• Base scenario reflects authorized revenue requirements and estimated rate revenues based on current authorized sales based on January 1, 2017 effective rates (AL 3028-E)</t>
  </si>
  <si>
    <t>• SB350 scenario reflects revenue requirements and estimated rate revenues based on proceeding A.17-01-020, "Application of SDG&amp;E for Authority to Implement Priority Review and Standard Review Proposals to Accelerate Widespread Transportation Electrification" presented in the direct testimony of Michael A. Calabrese (Chapter 6)</t>
  </si>
  <si>
    <t>• VGI scenario reflects authorized revenue requirements and estimated rate revenues based on "Application of San Diego Gas &amp; Electric Company for Approval of its Electric Vehicle-Grid Integration Pilot Program" implemented through AL 2877-E</t>
  </si>
  <si>
    <t>2. As of January 1, 2017, rates include revenue requirements associated with proceeding A.14-04-014, "Application of San Diego Gas &amp; Electric Company for Approval of its Electric Vehicle-Grid Integration Pilot Program", as approved pursuant to D.16-01-045, implemented through AL-3028-E and consistent with AL-2877-E</t>
  </si>
  <si>
    <t>4. "w/LD" scenario assumes proceeding A.14-04-014, "Application of San Diego Gas &amp; Electric Company for Approval of its Electric Vehicle-Grid Integration Pilot Program" as approved pursuant to D.16-01-045, implemented through AL-3028-E, and consistent with AL-2877-E</t>
  </si>
  <si>
    <t>4. "VGI" scenario assumes proceeding A.14-04-014, "Application of San Diego Gas &amp; Electric Company for Approval of its Electric Vehicle-Grid Integration Pilot Program" as approved pursuant to D.16-01-045, implemented through AL-3028-E, and consistent with AL-2877-E</t>
  </si>
  <si>
    <t>5. "SB350" scenario assumes proceeding A.17-01-020, "Application of SDG&amp;E for Authority to Implement Priority Review and Standard Review Proposals to Accelerate Widespread Transportation Electrification"</t>
  </si>
  <si>
    <r>
      <t xml:space="preserve">Base+VGI 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</si>
  <si>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r>
      <t xml:space="preserve">Base+VGI+SB350 </t>
    </r>
    <r>
      <rPr>
        <b/>
        <vertAlign val="superscript"/>
        <sz val="11"/>
        <color theme="1"/>
        <rFont val="Calibri"/>
        <family val="2"/>
        <scheme val="minor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</si>
</sst>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164" formatCode="_(* #,##0.000_);_(* \(#,##0.000\);_(* &quot;-&quot;?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indent="1"/>
    </xf>
    <xf numFmtId="0" fontId="0" fillId="2" borderId="0" xfId="0" applyFill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0" xfId="0" applyFont="1" applyFill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38" fontId="0" fillId="0" borderId="0" xfId="0" applyNumberFormat="1"/>
    <xf numFmtId="38" fontId="1" fillId="0" borderId="5" xfId="0" applyNumberFormat="1" applyFont="1" applyBorder="1"/>
    <xf numFmtId="164" fontId="0" fillId="0" borderId="0" xfId="0" applyNumberFormat="1"/>
    <xf numFmtId="164" fontId="1" fillId="0" borderId="0" xfId="0" applyNumberFormat="1" applyFont="1"/>
    <xf numFmtId="164" fontId="1" fillId="0" borderId="5" xfId="0" applyNumberFormat="1" applyFont="1" applyBorder="1"/>
    <xf numFmtId="41" fontId="0" fillId="0" borderId="0" xfId="0" applyNumberFormat="1"/>
    <xf numFmtId="41" fontId="1" fillId="0" borderId="0" xfId="0" applyNumberFormat="1" applyFont="1"/>
    <xf numFmtId="41" fontId="1" fillId="0" borderId="5" xfId="0" applyNumberFormat="1" applyFont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4" borderId="0" xfId="0" applyFont="1" applyFill="1"/>
    <xf numFmtId="0" fontId="1" fillId="3" borderId="0" xfId="0" applyFont="1" applyFill="1"/>
    <xf numFmtId="0" fontId="1" fillId="5" borderId="0" xfId="0" applyFont="1" applyFill="1"/>
    <xf numFmtId="0" fontId="0" fillId="0" borderId="0" xfId="0" applyFont="1" applyFill="1"/>
    <xf numFmtId="41" fontId="0" fillId="0" borderId="0" xfId="0" applyNumberFormat="1" applyFont="1" applyFill="1"/>
    <xf numFmtId="41" fontId="1" fillId="0" borderId="5" xfId="0" applyNumberFormat="1" applyFont="1" applyFill="1" applyBorder="1"/>
    <xf numFmtId="41" fontId="0" fillId="0" borderId="0" xfId="0" applyNumberFormat="1" applyFill="1"/>
    <xf numFmtId="0" fontId="1" fillId="0" borderId="0" xfId="0" applyFont="1" applyAlignment="1">
      <alignment horizontal="center"/>
    </xf>
    <xf numFmtId="10" fontId="0" fillId="0" borderId="0" xfId="1" applyNumberFormat="1" applyFont="1"/>
    <xf numFmtId="10" fontId="1" fillId="0" borderId="5" xfId="1" applyNumberFormat="1" applyFont="1" applyBorder="1"/>
    <xf numFmtId="164" fontId="0" fillId="0" borderId="2" xfId="0" applyNumberFormat="1" applyBorder="1"/>
    <xf numFmtId="164" fontId="0" fillId="0" borderId="0" xfId="0" applyNumberFormat="1" applyBorder="1"/>
    <xf numFmtId="164" fontId="0" fillId="0" borderId="3" xfId="0" applyNumberFormat="1" applyBorder="1"/>
    <xf numFmtId="0" fontId="0" fillId="0" borderId="5" xfId="0" applyBorder="1"/>
    <xf numFmtId="164" fontId="0" fillId="2" borderId="2" xfId="0" applyNumberFormat="1" applyFill="1" applyBorder="1"/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2" borderId="7" xfId="0" applyNumberFormat="1" applyFill="1" applyBorder="1"/>
    <xf numFmtId="164" fontId="0" fillId="2" borderId="5" xfId="0" applyNumberFormat="1" applyFill="1" applyBorder="1"/>
    <xf numFmtId="164" fontId="0" fillId="0" borderId="7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2" borderId="0" xfId="0" applyNumberFormat="1" applyFill="1" applyBorder="1"/>
    <xf numFmtId="164" fontId="1" fillId="2" borderId="8" xfId="0" applyNumberFormat="1" applyFont="1" applyFill="1" applyBorder="1"/>
    <xf numFmtId="164" fontId="1" fillId="2" borderId="9" xfId="0" applyNumberFormat="1" applyFont="1" applyFill="1" applyBorder="1"/>
    <xf numFmtId="164" fontId="1" fillId="0" borderId="8" xfId="0" applyNumberFormat="1" applyFont="1" applyBorder="1"/>
    <xf numFmtId="164" fontId="1" fillId="0" borderId="9" xfId="0" applyNumberFormat="1" applyFont="1" applyBorder="1"/>
    <xf numFmtId="164" fontId="1" fillId="0" borderId="10" xfId="0" applyNumberFormat="1" applyFont="1" applyBorder="1"/>
    <xf numFmtId="10" fontId="0" fillId="0" borderId="5" xfId="1" applyNumberFormat="1" applyFont="1" applyBorder="1"/>
    <xf numFmtId="0" fontId="0" fillId="0" borderId="0" xfId="0" applyFill="1" applyBorder="1"/>
    <xf numFmtId="41" fontId="1" fillId="0" borderId="0" xfId="0" applyNumberFormat="1" applyFont="1" applyFill="1" applyBorder="1"/>
    <xf numFmtId="0" fontId="2" fillId="0" borderId="0" xfId="0" applyFont="1" applyFill="1"/>
    <xf numFmtId="10" fontId="0" fillId="0" borderId="0" xfId="1" applyNumberFormat="1" applyFont="1" applyBorder="1"/>
    <xf numFmtId="10" fontId="1" fillId="0" borderId="9" xfId="1" applyNumberFormat="1" applyFont="1" applyBorder="1"/>
    <xf numFmtId="10" fontId="0" fillId="0" borderId="6" xfId="1" applyNumberFormat="1" applyFont="1" applyBorder="1"/>
    <xf numFmtId="10" fontId="0" fillId="0" borderId="3" xfId="1" applyNumberFormat="1" applyFont="1" applyBorder="1"/>
    <xf numFmtId="10" fontId="1" fillId="0" borderId="10" xfId="1" applyNumberFormat="1" applyFont="1" applyBorder="1"/>
    <xf numFmtId="10" fontId="0" fillId="0" borderId="0" xfId="1" applyNumberFormat="1" applyFont="1" applyFill="1" applyBorder="1"/>
    <xf numFmtId="164" fontId="0" fillId="0" borderId="0" xfId="0" applyNumberFormat="1" applyFill="1"/>
    <xf numFmtId="164" fontId="1" fillId="0" borderId="5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left" indent="1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1" xfId="0" applyFill="1" applyBorder="1"/>
    <xf numFmtId="0" fontId="0" fillId="0" borderId="11" xfId="0" applyFill="1" applyBorder="1"/>
    <xf numFmtId="0" fontId="0" fillId="0" borderId="0" xfId="0" quotePrefix="1"/>
    <xf numFmtId="0" fontId="0" fillId="0" borderId="0" xfId="0" quotePrefix="1" applyFont="1"/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zoomScale="85" zoomScaleNormal="85" workbookViewId="0">
      <selection activeCell="C26" sqref="C26"/>
    </sheetView>
  </sheetViews>
  <sheetFormatPr defaultRowHeight="15" x14ac:dyDescent="0.25"/>
  <cols>
    <col min="1" max="1" width="17" customWidth="1"/>
    <col min="2" max="28" width="9.7109375" customWidth="1"/>
  </cols>
  <sheetData>
    <row r="1" spans="1:28" ht="17.25" x14ac:dyDescent="0.25">
      <c r="A1" s="66"/>
      <c r="B1" s="73" t="s">
        <v>54</v>
      </c>
      <c r="C1" s="73"/>
      <c r="D1" s="73"/>
      <c r="E1" s="73" t="s">
        <v>55</v>
      </c>
      <c r="F1" s="73"/>
      <c r="G1" s="73"/>
      <c r="H1" s="74" t="s">
        <v>56</v>
      </c>
      <c r="I1" s="75"/>
      <c r="J1" s="76"/>
      <c r="K1" s="73">
        <v>2018</v>
      </c>
      <c r="L1" s="73"/>
      <c r="M1" s="73"/>
      <c r="N1" s="73">
        <v>2019</v>
      </c>
      <c r="O1" s="73"/>
      <c r="P1" s="73"/>
      <c r="Q1" s="74">
        <v>2020</v>
      </c>
      <c r="R1" s="75"/>
      <c r="S1" s="76"/>
      <c r="T1" s="73">
        <v>2021</v>
      </c>
      <c r="U1" s="73"/>
      <c r="V1" s="73"/>
      <c r="W1" s="73">
        <v>2022</v>
      </c>
      <c r="X1" s="73"/>
      <c r="Y1" s="73"/>
      <c r="Z1" s="74">
        <v>2023</v>
      </c>
      <c r="AA1" s="75"/>
      <c r="AB1" s="76"/>
    </row>
    <row r="2" spans="1:28" s="68" customFormat="1" ht="17.25" x14ac:dyDescent="0.25">
      <c r="A2" s="67"/>
      <c r="B2" s="67" t="s">
        <v>51</v>
      </c>
      <c r="C2" s="67" t="s">
        <v>52</v>
      </c>
      <c r="D2" s="67" t="s">
        <v>53</v>
      </c>
      <c r="E2" s="67" t="s">
        <v>51</v>
      </c>
      <c r="F2" s="67" t="s">
        <v>52</v>
      </c>
      <c r="G2" s="67" t="s">
        <v>53</v>
      </c>
      <c r="H2" s="67" t="s">
        <v>51</v>
      </c>
      <c r="I2" s="67" t="s">
        <v>61</v>
      </c>
      <c r="J2" s="67" t="s">
        <v>53</v>
      </c>
      <c r="K2" s="67" t="s">
        <v>57</v>
      </c>
      <c r="L2" s="67" t="s">
        <v>61</v>
      </c>
      <c r="M2" s="67" t="s">
        <v>62</v>
      </c>
      <c r="N2" s="67" t="s">
        <v>57</v>
      </c>
      <c r="O2" s="67" t="s">
        <v>61</v>
      </c>
      <c r="P2" s="67" t="s">
        <v>62</v>
      </c>
      <c r="Q2" s="67" t="s">
        <v>57</v>
      </c>
      <c r="R2" s="67" t="s">
        <v>61</v>
      </c>
      <c r="S2" s="67" t="s">
        <v>62</v>
      </c>
      <c r="T2" s="67" t="s">
        <v>57</v>
      </c>
      <c r="U2" s="67" t="s">
        <v>61</v>
      </c>
      <c r="V2" s="67" t="s">
        <v>62</v>
      </c>
      <c r="W2" s="67" t="s">
        <v>57</v>
      </c>
      <c r="X2" s="67" t="s">
        <v>61</v>
      </c>
      <c r="Y2" s="67" t="s">
        <v>62</v>
      </c>
      <c r="Z2" s="67" t="s">
        <v>57</v>
      </c>
      <c r="AA2" s="67" t="s">
        <v>61</v>
      </c>
      <c r="AB2" s="67" t="s">
        <v>62</v>
      </c>
    </row>
    <row r="3" spans="1:28" x14ac:dyDescent="0.25">
      <c r="A3" s="66" t="s">
        <v>0</v>
      </c>
      <c r="B3" s="66">
        <f>Summary!C9</f>
        <v>22.021000000000001</v>
      </c>
      <c r="C3" s="69"/>
      <c r="D3" s="69"/>
      <c r="E3" s="66">
        <f>Summary!D9</f>
        <v>22.442</v>
      </c>
      <c r="F3" s="69"/>
      <c r="G3" s="69"/>
      <c r="H3" s="69"/>
      <c r="I3" s="70">
        <f>Summary!E9</f>
        <v>24.896000000000001</v>
      </c>
      <c r="J3" s="69"/>
      <c r="K3" s="66">
        <f>Summary!F9</f>
        <v>24.896000000000001</v>
      </c>
      <c r="L3" s="66">
        <f>Summary!G9</f>
        <v>24.92</v>
      </c>
      <c r="M3" s="66">
        <f>Summary!H9</f>
        <v>24.905000000000001</v>
      </c>
      <c r="N3" s="66">
        <f>Summary!I9</f>
        <v>24.896000000000001</v>
      </c>
      <c r="O3" s="66">
        <f>Summary!J9</f>
        <v>24.939999999999998</v>
      </c>
      <c r="P3" s="66">
        <f>Summary!K9</f>
        <v>24.92</v>
      </c>
      <c r="Q3" s="66">
        <f>Summary!L9</f>
        <v>24.896000000000001</v>
      </c>
      <c r="R3" s="66">
        <f>Summary!M9</f>
        <v>24.922000000000001</v>
      </c>
      <c r="S3" s="66">
        <f>Summary!N9</f>
        <v>25.07</v>
      </c>
      <c r="T3" s="66">
        <f>Summary!O9</f>
        <v>24.896000000000001</v>
      </c>
      <c r="U3" s="66">
        <f>Summary!P9</f>
        <v>24.92</v>
      </c>
      <c r="V3" s="66">
        <f>Summary!Q9</f>
        <v>25.103000000000002</v>
      </c>
      <c r="W3" s="66">
        <f>Summary!R9</f>
        <v>24.896000000000001</v>
      </c>
      <c r="X3" s="66">
        <f>Summary!S9</f>
        <v>24.914999999999999</v>
      </c>
      <c r="Y3" s="66">
        <f>Summary!T9</f>
        <v>25.146999999999998</v>
      </c>
      <c r="Z3" s="66">
        <f>Summary!U9</f>
        <v>24.896000000000001</v>
      </c>
      <c r="AA3" s="66">
        <f>Summary!V9</f>
        <v>24.914000000000001</v>
      </c>
      <c r="AB3" s="66">
        <f>Summary!W9</f>
        <v>25.192999999999998</v>
      </c>
    </row>
    <row r="4" spans="1:28" x14ac:dyDescent="0.25">
      <c r="A4" s="66" t="s">
        <v>1</v>
      </c>
      <c r="B4" s="66">
        <f>Summary!C10</f>
        <v>24.396999999999998</v>
      </c>
      <c r="C4" s="69"/>
      <c r="D4" s="69"/>
      <c r="E4" s="66">
        <f>Summary!D10</f>
        <v>22.321999999999999</v>
      </c>
      <c r="F4" s="69"/>
      <c r="G4" s="69"/>
      <c r="H4" s="69"/>
      <c r="I4" s="70">
        <f>Summary!E10</f>
        <v>23.399000000000001</v>
      </c>
      <c r="J4" s="69"/>
      <c r="K4" s="66">
        <f>Summary!F10</f>
        <v>23.399000000000001</v>
      </c>
      <c r="L4" s="66">
        <f>Summary!G10</f>
        <v>23.421999999999997</v>
      </c>
      <c r="M4" s="66">
        <f>Summary!H10</f>
        <v>23.406999999999996</v>
      </c>
      <c r="N4" s="66">
        <f>Summary!I10</f>
        <v>23.399000000000001</v>
      </c>
      <c r="O4" s="66">
        <f>Summary!J10</f>
        <v>23.440999999999999</v>
      </c>
      <c r="P4" s="66">
        <f>Summary!K10</f>
        <v>23.422999999999998</v>
      </c>
      <c r="Q4" s="66">
        <f>Summary!L10</f>
        <v>23.399000000000001</v>
      </c>
      <c r="R4" s="66">
        <f>Summary!M10</f>
        <v>23.423999999999999</v>
      </c>
      <c r="S4" s="66">
        <f>Summary!N10</f>
        <v>23.567999999999998</v>
      </c>
      <c r="T4" s="66">
        <f>Summary!O10</f>
        <v>23.399000000000001</v>
      </c>
      <c r="U4" s="66">
        <f>Summary!P10</f>
        <v>23.421999999999997</v>
      </c>
      <c r="V4" s="66">
        <f>Summary!Q10</f>
        <v>23.599999999999998</v>
      </c>
      <c r="W4" s="66">
        <f>Summary!R10</f>
        <v>23.399000000000001</v>
      </c>
      <c r="X4" s="66">
        <f>Summary!S10</f>
        <v>23.416999999999998</v>
      </c>
      <c r="Y4" s="66">
        <f>Summary!T10</f>
        <v>23.641999999999999</v>
      </c>
      <c r="Z4" s="66">
        <f>Summary!U10</f>
        <v>23.399000000000001</v>
      </c>
      <c r="AA4" s="66">
        <f>Summary!V10</f>
        <v>23.415999999999997</v>
      </c>
      <c r="AB4" s="66">
        <f>Summary!W10</f>
        <v>23.686999999999998</v>
      </c>
    </row>
    <row r="5" spans="1:28" x14ac:dyDescent="0.25">
      <c r="A5" s="66" t="s">
        <v>2</v>
      </c>
      <c r="B5" s="66">
        <f>Summary!C11</f>
        <v>19.462</v>
      </c>
      <c r="C5" s="69"/>
      <c r="D5" s="69"/>
      <c r="E5" s="66">
        <f>Summary!D11</f>
        <v>18.626000000000001</v>
      </c>
      <c r="F5" s="69"/>
      <c r="G5" s="69"/>
      <c r="H5" s="69"/>
      <c r="I5" s="70">
        <f>Summary!E11</f>
        <v>19.374000000000002</v>
      </c>
      <c r="J5" s="69"/>
      <c r="K5" s="66">
        <f>Summary!F11</f>
        <v>19.374000000000002</v>
      </c>
      <c r="L5" s="66">
        <f>Summary!G11</f>
        <v>19.388000000000002</v>
      </c>
      <c r="M5" s="66">
        <f>Summary!H11</f>
        <v>19.379000000000001</v>
      </c>
      <c r="N5" s="66">
        <f>Summary!I11</f>
        <v>19.374000000000002</v>
      </c>
      <c r="O5" s="66">
        <f>Summary!J11</f>
        <v>19.399000000000001</v>
      </c>
      <c r="P5" s="66">
        <f>Summary!K11</f>
        <v>19.388000000000002</v>
      </c>
      <c r="Q5" s="66">
        <f>Summary!L11</f>
        <v>19.374000000000002</v>
      </c>
      <c r="R5" s="66">
        <f>Summary!M11</f>
        <v>19.388999999999999</v>
      </c>
      <c r="S5" s="66">
        <f>Summary!N11</f>
        <v>19.471</v>
      </c>
      <c r="T5" s="66">
        <f>Summary!O11</f>
        <v>19.374000000000002</v>
      </c>
      <c r="U5" s="66">
        <f>Summary!P11</f>
        <v>19.388000000000002</v>
      </c>
      <c r="V5" s="66">
        <f>Summary!Q11</f>
        <v>19.490000000000002</v>
      </c>
      <c r="W5" s="66">
        <f>Summary!R11</f>
        <v>19.374000000000002</v>
      </c>
      <c r="X5" s="66">
        <f>Summary!S11</f>
        <v>19.385000000000002</v>
      </c>
      <c r="Y5" s="66">
        <f>Summary!T11</f>
        <v>19.513999999999999</v>
      </c>
      <c r="Z5" s="66">
        <f>Summary!U11</f>
        <v>19.374000000000002</v>
      </c>
      <c r="AA5" s="66">
        <f>Summary!V11</f>
        <v>19.384</v>
      </c>
      <c r="AB5" s="66">
        <f>Summary!W11</f>
        <v>19.54</v>
      </c>
    </row>
    <row r="6" spans="1:28" x14ac:dyDescent="0.25">
      <c r="A6" s="66" t="s">
        <v>3</v>
      </c>
      <c r="B6" s="66">
        <f>Summary!C12</f>
        <v>17.564</v>
      </c>
      <c r="C6" s="69"/>
      <c r="D6" s="69"/>
      <c r="E6" s="66">
        <f>Summary!D12</f>
        <v>16.420999999999999</v>
      </c>
      <c r="F6" s="69"/>
      <c r="G6" s="69"/>
      <c r="H6" s="69"/>
      <c r="I6" s="70">
        <f>Summary!E12</f>
        <v>17.389000000000003</v>
      </c>
      <c r="J6" s="69"/>
      <c r="K6" s="66">
        <f>Summary!F12</f>
        <v>17.389000000000003</v>
      </c>
      <c r="L6" s="66">
        <f>Summary!G12</f>
        <v>17.404000000000003</v>
      </c>
      <c r="M6" s="66">
        <f>Summary!H12</f>
        <v>17.395000000000003</v>
      </c>
      <c r="N6" s="66">
        <f>Summary!I12</f>
        <v>17.389000000000003</v>
      </c>
      <c r="O6" s="66">
        <f>Summary!J12</f>
        <v>17.416000000000004</v>
      </c>
      <c r="P6" s="66">
        <f>Summary!K12</f>
        <v>17.404000000000003</v>
      </c>
      <c r="Q6" s="66">
        <f>Summary!L12</f>
        <v>17.389000000000003</v>
      </c>
      <c r="R6" s="66">
        <f>Summary!M12</f>
        <v>17.405000000000001</v>
      </c>
      <c r="S6" s="66">
        <f>Summary!N12</f>
        <v>17.498000000000001</v>
      </c>
      <c r="T6" s="66">
        <f>Summary!O12</f>
        <v>17.389000000000003</v>
      </c>
      <c r="U6" s="66">
        <f>Summary!P12</f>
        <v>17.404000000000003</v>
      </c>
      <c r="V6" s="66">
        <f>Summary!Q12</f>
        <v>17.519000000000002</v>
      </c>
      <c r="W6" s="66">
        <f>Summary!R12</f>
        <v>17.389000000000003</v>
      </c>
      <c r="X6" s="66">
        <f>Summary!S12</f>
        <v>17.401000000000003</v>
      </c>
      <c r="Y6" s="66">
        <f>Summary!T12</f>
        <v>17.547000000000004</v>
      </c>
      <c r="Z6" s="66">
        <f>Summary!U12</f>
        <v>17.389000000000003</v>
      </c>
      <c r="AA6" s="66">
        <f>Summary!V12</f>
        <v>17.400000000000002</v>
      </c>
      <c r="AB6" s="66">
        <f>Summary!W12</f>
        <v>17.575000000000003</v>
      </c>
    </row>
    <row r="7" spans="1:28" x14ac:dyDescent="0.25">
      <c r="A7" s="66" t="s">
        <v>4</v>
      </c>
      <c r="B7" s="66">
        <f>Summary!C13</f>
        <v>18.023</v>
      </c>
      <c r="C7" s="69"/>
      <c r="D7" s="69"/>
      <c r="E7" s="66">
        <f>Summary!D13</f>
        <v>18.681999999999999</v>
      </c>
      <c r="F7" s="69"/>
      <c r="G7" s="69"/>
      <c r="H7" s="69"/>
      <c r="I7" s="70">
        <f>Summary!E13</f>
        <v>19.565000000000001</v>
      </c>
      <c r="J7" s="69"/>
      <c r="K7" s="66">
        <f>Summary!F13</f>
        <v>19.565000000000001</v>
      </c>
      <c r="L7" s="66">
        <f>Summary!G13</f>
        <v>19.578000000000003</v>
      </c>
      <c r="M7" s="66">
        <f>Summary!H13</f>
        <v>19.57</v>
      </c>
      <c r="N7" s="66">
        <f>Summary!I13</f>
        <v>19.565000000000001</v>
      </c>
      <c r="O7" s="66">
        <f>Summary!J13</f>
        <v>19.588999999999999</v>
      </c>
      <c r="P7" s="66">
        <f>Summary!K13</f>
        <v>19.578000000000003</v>
      </c>
      <c r="Q7" s="66">
        <f>Summary!L13</f>
        <v>19.565000000000001</v>
      </c>
      <c r="R7" s="66">
        <f>Summary!M13</f>
        <v>19.579000000000001</v>
      </c>
      <c r="S7" s="66">
        <f>Summary!N13</f>
        <v>19.661999999999999</v>
      </c>
      <c r="T7" s="66">
        <f>Summary!O13</f>
        <v>19.565000000000001</v>
      </c>
      <c r="U7" s="66">
        <f>Summary!P13</f>
        <v>19.578000000000003</v>
      </c>
      <c r="V7" s="66">
        <f>Summary!Q13</f>
        <v>19.68</v>
      </c>
      <c r="W7" s="66">
        <f>Summary!R13</f>
        <v>19.565000000000001</v>
      </c>
      <c r="X7" s="66">
        <f>Summary!S13</f>
        <v>19.575000000000003</v>
      </c>
      <c r="Y7" s="66">
        <f>Summary!T13</f>
        <v>19.704999999999998</v>
      </c>
      <c r="Z7" s="66">
        <f>Summary!U13</f>
        <v>19.565000000000001</v>
      </c>
      <c r="AA7" s="66">
        <f>Summary!V13</f>
        <v>19.575000000000003</v>
      </c>
      <c r="AB7" s="66">
        <f>Summary!W13</f>
        <v>19.731000000000002</v>
      </c>
    </row>
    <row r="10" spans="1:28" x14ac:dyDescent="0.25">
      <c r="A10" s="6"/>
    </row>
    <row r="11" spans="1:28" x14ac:dyDescent="0.25">
      <c r="A11" s="36" t="s">
        <v>58</v>
      </c>
    </row>
    <row r="12" spans="1:28" x14ac:dyDescent="0.25">
      <c r="A12" t="s">
        <v>68</v>
      </c>
      <c r="C12" s="71"/>
    </row>
    <row r="13" spans="1:28" x14ac:dyDescent="0.25">
      <c r="A13" t="s">
        <v>63</v>
      </c>
    </row>
    <row r="14" spans="1:28" x14ac:dyDescent="0.25">
      <c r="A14" t="s">
        <v>69</v>
      </c>
    </row>
    <row r="15" spans="1:28" x14ac:dyDescent="0.25">
      <c r="A15" t="s">
        <v>64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zoomScale="85" zoomScaleNormal="85" workbookViewId="0">
      <selection activeCell="K17" sqref="K17"/>
    </sheetView>
  </sheetViews>
  <sheetFormatPr defaultRowHeight="15" x14ac:dyDescent="0.25"/>
  <cols>
    <col min="1" max="1" width="30.7109375" customWidth="1"/>
    <col min="2" max="2" width="1.7109375" customWidth="1"/>
    <col min="3" max="7" width="9.7109375" customWidth="1"/>
    <col min="8" max="8" width="15.7109375" customWidth="1"/>
    <col min="9" max="10" width="9.7109375" customWidth="1"/>
    <col min="11" max="11" width="15.7109375" customWidth="1"/>
    <col min="12" max="13" width="9.7109375" customWidth="1"/>
    <col min="14" max="14" width="15.7109375" customWidth="1"/>
    <col min="15" max="16" width="9.7109375" customWidth="1"/>
    <col min="17" max="17" width="15.7109375" customWidth="1"/>
    <col min="18" max="19" width="9.7109375" customWidth="1"/>
    <col min="20" max="20" width="15.7109375" customWidth="1"/>
    <col min="21" max="22" width="9.7109375" customWidth="1"/>
    <col min="23" max="23" width="15.7109375" customWidth="1"/>
  </cols>
  <sheetData>
    <row r="1" spans="1:24" x14ac:dyDescent="0.25">
      <c r="A1" s="1" t="s">
        <v>27</v>
      </c>
    </row>
    <row r="2" spans="1:24" x14ac:dyDescent="0.25">
      <c r="A2" s="1" t="s">
        <v>28</v>
      </c>
    </row>
    <row r="3" spans="1:24" x14ac:dyDescent="0.25">
      <c r="A3" s="1" t="s">
        <v>32</v>
      </c>
    </row>
    <row r="5" spans="1:24" ht="17.25" x14ac:dyDescent="0.25">
      <c r="C5" s="38" t="s">
        <v>41</v>
      </c>
      <c r="D5" s="39" t="s">
        <v>42</v>
      </c>
      <c r="E5" s="39" t="s">
        <v>43</v>
      </c>
      <c r="F5" s="77">
        <v>2018</v>
      </c>
      <c r="G5" s="78"/>
      <c r="H5" s="78"/>
      <c r="I5" s="77">
        <v>2019</v>
      </c>
      <c r="J5" s="78"/>
      <c r="K5" s="78"/>
      <c r="L5" s="77">
        <v>2020</v>
      </c>
      <c r="M5" s="78"/>
      <c r="N5" s="78"/>
      <c r="O5" s="77">
        <v>2021</v>
      </c>
      <c r="P5" s="78"/>
      <c r="Q5" s="78"/>
      <c r="R5" s="77">
        <v>2022</v>
      </c>
      <c r="S5" s="78"/>
      <c r="T5" s="78"/>
      <c r="U5" s="77">
        <v>2023</v>
      </c>
      <c r="V5" s="78"/>
      <c r="W5" s="79"/>
    </row>
    <row r="6" spans="1:24" ht="17.25" x14ac:dyDescent="0.25">
      <c r="C6" s="80" t="s">
        <v>6</v>
      </c>
      <c r="D6" s="81"/>
      <c r="E6" s="81"/>
      <c r="F6" s="8" t="s">
        <v>44</v>
      </c>
      <c r="G6" s="3" t="s">
        <v>72</v>
      </c>
      <c r="H6" s="63" t="s">
        <v>73</v>
      </c>
      <c r="I6" s="8" t="s">
        <v>44</v>
      </c>
      <c r="J6" s="3" t="s">
        <v>72</v>
      </c>
      <c r="K6" s="63" t="s">
        <v>73</v>
      </c>
      <c r="L6" s="8" t="s">
        <v>44</v>
      </c>
      <c r="M6" s="3" t="s">
        <v>72</v>
      </c>
      <c r="N6" s="63" t="s">
        <v>73</v>
      </c>
      <c r="O6" s="8" t="s">
        <v>44</v>
      </c>
      <c r="P6" s="3" t="s">
        <v>72</v>
      </c>
      <c r="Q6" s="63" t="s">
        <v>73</v>
      </c>
      <c r="R6" s="8" t="s">
        <v>44</v>
      </c>
      <c r="S6" s="3" t="s">
        <v>72</v>
      </c>
      <c r="T6" s="63" t="s">
        <v>73</v>
      </c>
      <c r="U6" s="8" t="s">
        <v>44</v>
      </c>
      <c r="V6" s="3" t="s">
        <v>72</v>
      </c>
      <c r="W6" s="63" t="s">
        <v>73</v>
      </c>
    </row>
    <row r="7" spans="1:24" x14ac:dyDescent="0.25">
      <c r="C7" s="7"/>
      <c r="D7" s="7"/>
      <c r="E7" s="7"/>
      <c r="F7" s="10"/>
      <c r="G7" s="10"/>
      <c r="H7" s="10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5">
      <c r="A8" s="2" t="s">
        <v>8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x14ac:dyDescent="0.25">
      <c r="A9" t="s">
        <v>0</v>
      </c>
      <c r="C9" s="40">
        <v>22.021000000000001</v>
      </c>
      <c r="D9" s="41">
        <v>22.442</v>
      </c>
      <c r="E9" s="41">
        <v>24.896000000000001</v>
      </c>
      <c r="F9" s="42">
        <f>'2018'!P8</f>
        <v>24.896000000000001</v>
      </c>
      <c r="G9" s="43">
        <f>'2018'!P25</f>
        <v>24.92</v>
      </c>
      <c r="H9" s="43">
        <f>'2018'!P42</f>
        <v>24.905000000000001</v>
      </c>
      <c r="I9" s="42">
        <f>'2019'!P8</f>
        <v>24.896000000000001</v>
      </c>
      <c r="J9" s="43">
        <f>'2019'!P25</f>
        <v>24.939999999999998</v>
      </c>
      <c r="K9" s="43">
        <f>'2019'!P42</f>
        <v>24.92</v>
      </c>
      <c r="L9" s="42">
        <f>'2020'!P8</f>
        <v>24.896000000000001</v>
      </c>
      <c r="M9" s="43">
        <f>'2020'!P25</f>
        <v>24.922000000000001</v>
      </c>
      <c r="N9" s="43">
        <f>'2020'!P42</f>
        <v>25.07</v>
      </c>
      <c r="O9" s="42">
        <f>'2021'!P8</f>
        <v>24.896000000000001</v>
      </c>
      <c r="P9" s="43">
        <f>'2021'!P25</f>
        <v>24.92</v>
      </c>
      <c r="Q9" s="43">
        <f>'2021'!P42</f>
        <v>25.103000000000002</v>
      </c>
      <c r="R9" s="42">
        <f>'2022'!P8</f>
        <v>24.896000000000001</v>
      </c>
      <c r="S9" s="43">
        <f>'2022'!P25</f>
        <v>24.914999999999999</v>
      </c>
      <c r="T9" s="44">
        <f>'2022'!P42</f>
        <v>25.146999999999998</v>
      </c>
      <c r="U9" s="42">
        <f>'2023'!P8</f>
        <v>24.896000000000001</v>
      </c>
      <c r="V9" s="43">
        <f>'2023'!P25</f>
        <v>24.914000000000001</v>
      </c>
      <c r="W9" s="44">
        <f>'2023'!P42</f>
        <v>25.192999999999998</v>
      </c>
    </row>
    <row r="10" spans="1:24" x14ac:dyDescent="0.25">
      <c r="A10" t="s">
        <v>1</v>
      </c>
      <c r="C10" s="37">
        <v>24.396999999999998</v>
      </c>
      <c r="D10" s="45">
        <v>22.321999999999999</v>
      </c>
      <c r="E10" s="45">
        <v>23.399000000000001</v>
      </c>
      <c r="F10" s="33">
        <f>'2018'!P9</f>
        <v>23.399000000000001</v>
      </c>
      <c r="G10" s="34">
        <f>'2018'!P26</f>
        <v>23.421999999999997</v>
      </c>
      <c r="H10" s="34">
        <f>'2018'!P43</f>
        <v>23.406999999999996</v>
      </c>
      <c r="I10" s="33">
        <f>'2019'!P9</f>
        <v>23.399000000000001</v>
      </c>
      <c r="J10" s="34">
        <f>'2019'!P26</f>
        <v>23.440999999999999</v>
      </c>
      <c r="K10" s="34">
        <f>'2019'!P43</f>
        <v>23.422999999999998</v>
      </c>
      <c r="L10" s="33">
        <f>'2020'!P9</f>
        <v>23.399000000000001</v>
      </c>
      <c r="M10" s="34">
        <f>'2020'!P26</f>
        <v>23.423999999999999</v>
      </c>
      <c r="N10" s="34">
        <f>'2020'!P43</f>
        <v>23.567999999999998</v>
      </c>
      <c r="O10" s="33">
        <f>'2021'!P9</f>
        <v>23.399000000000001</v>
      </c>
      <c r="P10" s="34">
        <f>'2021'!P26</f>
        <v>23.421999999999997</v>
      </c>
      <c r="Q10" s="34">
        <f>'2021'!P43</f>
        <v>23.599999999999998</v>
      </c>
      <c r="R10" s="33">
        <f>'2022'!P9</f>
        <v>23.399000000000001</v>
      </c>
      <c r="S10" s="34">
        <f>'2022'!P26</f>
        <v>23.416999999999998</v>
      </c>
      <c r="T10" s="35">
        <f>'2022'!P43</f>
        <v>23.641999999999999</v>
      </c>
      <c r="U10" s="33">
        <f>'2023'!P9</f>
        <v>23.399000000000001</v>
      </c>
      <c r="V10" s="34">
        <f>'2023'!P26</f>
        <v>23.415999999999997</v>
      </c>
      <c r="W10" s="35">
        <f>'2023'!P43</f>
        <v>23.686999999999998</v>
      </c>
    </row>
    <row r="11" spans="1:24" x14ac:dyDescent="0.25">
      <c r="A11" t="s">
        <v>2</v>
      </c>
      <c r="C11" s="37">
        <v>19.462</v>
      </c>
      <c r="D11" s="45">
        <v>18.626000000000001</v>
      </c>
      <c r="E11" s="45">
        <v>19.374000000000002</v>
      </c>
      <c r="F11" s="33">
        <f>'2018'!P10</f>
        <v>19.374000000000002</v>
      </c>
      <c r="G11" s="34">
        <f>'2018'!P27</f>
        <v>19.388000000000002</v>
      </c>
      <c r="H11" s="34">
        <f>'2018'!P44</f>
        <v>19.379000000000001</v>
      </c>
      <c r="I11" s="33">
        <f>'2019'!P10</f>
        <v>19.374000000000002</v>
      </c>
      <c r="J11" s="34">
        <f>'2019'!P27</f>
        <v>19.399000000000001</v>
      </c>
      <c r="K11" s="34">
        <f>'2019'!P44</f>
        <v>19.388000000000002</v>
      </c>
      <c r="L11" s="33">
        <f>'2020'!P10</f>
        <v>19.374000000000002</v>
      </c>
      <c r="M11" s="34">
        <f>'2020'!P27</f>
        <v>19.388999999999999</v>
      </c>
      <c r="N11" s="34">
        <f>'2020'!P44</f>
        <v>19.471</v>
      </c>
      <c r="O11" s="33">
        <f>'2021'!P10</f>
        <v>19.374000000000002</v>
      </c>
      <c r="P11" s="34">
        <f>'2021'!P27</f>
        <v>19.388000000000002</v>
      </c>
      <c r="Q11" s="34">
        <f>'2021'!P44</f>
        <v>19.490000000000002</v>
      </c>
      <c r="R11" s="33">
        <f>'2022'!P10</f>
        <v>19.374000000000002</v>
      </c>
      <c r="S11" s="34">
        <f>'2022'!P27</f>
        <v>19.385000000000002</v>
      </c>
      <c r="T11" s="35">
        <f>'2022'!P44</f>
        <v>19.513999999999999</v>
      </c>
      <c r="U11" s="33">
        <f>'2023'!P10</f>
        <v>19.374000000000002</v>
      </c>
      <c r="V11" s="34">
        <f>'2023'!P27</f>
        <v>19.384</v>
      </c>
      <c r="W11" s="35">
        <f>'2023'!P44</f>
        <v>19.54</v>
      </c>
    </row>
    <row r="12" spans="1:24" x14ac:dyDescent="0.25">
      <c r="A12" t="s">
        <v>3</v>
      </c>
      <c r="C12" s="37">
        <v>17.564</v>
      </c>
      <c r="D12" s="45">
        <v>16.420999999999999</v>
      </c>
      <c r="E12" s="45">
        <v>17.389000000000003</v>
      </c>
      <c r="F12" s="33">
        <f>'2018'!P11</f>
        <v>17.389000000000003</v>
      </c>
      <c r="G12" s="34">
        <f>'2018'!P28</f>
        <v>17.404000000000003</v>
      </c>
      <c r="H12" s="34">
        <f>'2018'!P45</f>
        <v>17.395000000000003</v>
      </c>
      <c r="I12" s="33">
        <f>'2019'!P11</f>
        <v>17.389000000000003</v>
      </c>
      <c r="J12" s="34">
        <f>'2019'!P28</f>
        <v>17.416000000000004</v>
      </c>
      <c r="K12" s="34">
        <f>'2019'!P45</f>
        <v>17.404000000000003</v>
      </c>
      <c r="L12" s="33">
        <f>'2020'!P11</f>
        <v>17.389000000000003</v>
      </c>
      <c r="M12" s="34">
        <f>'2020'!P28</f>
        <v>17.405000000000001</v>
      </c>
      <c r="N12" s="34">
        <f>'2020'!P45</f>
        <v>17.498000000000001</v>
      </c>
      <c r="O12" s="33">
        <f>'2021'!P11</f>
        <v>17.389000000000003</v>
      </c>
      <c r="P12" s="34">
        <f>'2021'!P28</f>
        <v>17.404000000000003</v>
      </c>
      <c r="Q12" s="34">
        <f>'2021'!P45</f>
        <v>17.519000000000002</v>
      </c>
      <c r="R12" s="33">
        <f>'2022'!P11</f>
        <v>17.389000000000003</v>
      </c>
      <c r="S12" s="34">
        <f>'2022'!P28</f>
        <v>17.401000000000003</v>
      </c>
      <c r="T12" s="35">
        <f>'2022'!P45</f>
        <v>17.547000000000004</v>
      </c>
      <c r="U12" s="33">
        <f>'2023'!P11</f>
        <v>17.389000000000003</v>
      </c>
      <c r="V12" s="34">
        <f>'2023'!P28</f>
        <v>17.400000000000002</v>
      </c>
      <c r="W12" s="35">
        <f>'2023'!P45</f>
        <v>17.575000000000003</v>
      </c>
    </row>
    <row r="13" spans="1:24" x14ac:dyDescent="0.25">
      <c r="A13" t="s">
        <v>4</v>
      </c>
      <c r="C13" s="37">
        <v>18.023</v>
      </c>
      <c r="D13" s="45">
        <v>18.681999999999999</v>
      </c>
      <c r="E13" s="45">
        <v>19.565000000000001</v>
      </c>
      <c r="F13" s="33">
        <f>'2018'!P12</f>
        <v>19.565000000000001</v>
      </c>
      <c r="G13" s="34">
        <f>'2018'!P29</f>
        <v>19.578000000000003</v>
      </c>
      <c r="H13" s="34">
        <f>'2018'!P46</f>
        <v>19.57</v>
      </c>
      <c r="I13" s="33">
        <f>'2019'!P12</f>
        <v>19.565000000000001</v>
      </c>
      <c r="J13" s="34">
        <f>'2019'!P29</f>
        <v>19.588999999999999</v>
      </c>
      <c r="K13" s="34">
        <f>'2019'!P46</f>
        <v>19.578000000000003</v>
      </c>
      <c r="L13" s="33">
        <f>'2020'!P12</f>
        <v>19.565000000000001</v>
      </c>
      <c r="M13" s="34">
        <f>'2020'!P29</f>
        <v>19.579000000000001</v>
      </c>
      <c r="N13" s="34">
        <f>'2020'!P46</f>
        <v>19.661999999999999</v>
      </c>
      <c r="O13" s="33">
        <f>'2021'!P12</f>
        <v>19.565000000000001</v>
      </c>
      <c r="P13" s="34">
        <f>'2021'!P29</f>
        <v>19.578000000000003</v>
      </c>
      <c r="Q13" s="34">
        <f>'2021'!P46</f>
        <v>19.68</v>
      </c>
      <c r="R13" s="33">
        <f>'2022'!P12</f>
        <v>19.565000000000001</v>
      </c>
      <c r="S13" s="34">
        <f>'2022'!P29</f>
        <v>19.575000000000003</v>
      </c>
      <c r="T13" s="35">
        <f>'2022'!P46</f>
        <v>19.704999999999998</v>
      </c>
      <c r="U13" s="33">
        <f>'2023'!P12</f>
        <v>19.565000000000001</v>
      </c>
      <c r="V13" s="34">
        <f>'2023'!P29</f>
        <v>19.575000000000003</v>
      </c>
      <c r="W13" s="35">
        <f>'2023'!P46</f>
        <v>19.731000000000002</v>
      </c>
    </row>
    <row r="14" spans="1:24" x14ac:dyDescent="0.25">
      <c r="A14" s="4" t="s">
        <v>5</v>
      </c>
      <c r="B14" s="1"/>
      <c r="C14" s="46">
        <v>20.858000000000001</v>
      </c>
      <c r="D14" s="47">
        <v>20.366</v>
      </c>
      <c r="E14" s="47">
        <v>21.783000000000001</v>
      </c>
      <c r="F14" s="48">
        <f>'2018'!P13</f>
        <v>21.783000000000001</v>
      </c>
      <c r="G14" s="49">
        <f>'2018'!P30</f>
        <v>21.801000000000002</v>
      </c>
      <c r="H14" s="49">
        <f>'2018'!P47</f>
        <v>21.79</v>
      </c>
      <c r="I14" s="48">
        <f>'2019'!P13</f>
        <v>21.783000000000001</v>
      </c>
      <c r="J14" s="49">
        <f>'2019'!P30</f>
        <v>21.816000000000003</v>
      </c>
      <c r="K14" s="49">
        <f>'2019'!P47</f>
        <v>21.802</v>
      </c>
      <c r="L14" s="48">
        <f>'2020'!P13</f>
        <v>21.783000000000001</v>
      </c>
      <c r="M14" s="49">
        <f>'2020'!P30</f>
        <v>21.802999999999997</v>
      </c>
      <c r="N14" s="49">
        <f>'2020'!P47</f>
        <v>21.916000000000004</v>
      </c>
      <c r="O14" s="48">
        <f>'2021'!P13</f>
        <v>21.783000000000001</v>
      </c>
      <c r="P14" s="49">
        <f>'2021'!P30</f>
        <v>21.801000000000002</v>
      </c>
      <c r="Q14" s="49">
        <f>'2021'!P47</f>
        <v>21.941000000000003</v>
      </c>
      <c r="R14" s="48">
        <f>'2022'!P13</f>
        <v>21.783000000000001</v>
      </c>
      <c r="S14" s="49">
        <f>'2022'!P30</f>
        <v>21.797000000000004</v>
      </c>
      <c r="T14" s="50">
        <f>'2022'!P47</f>
        <v>21.974000000000004</v>
      </c>
      <c r="U14" s="48">
        <f>'2023'!P13</f>
        <v>21.783000000000001</v>
      </c>
      <c r="V14" s="49">
        <f>'2023'!P30</f>
        <v>21.795999999999999</v>
      </c>
      <c r="W14" s="50">
        <f>'2023'!P47</f>
        <v>22.009</v>
      </c>
    </row>
    <row r="16" spans="1:24" x14ac:dyDescent="0.25">
      <c r="A16" s="2" t="s">
        <v>46</v>
      </c>
    </row>
    <row r="17" spans="1:23" x14ac:dyDescent="0.25">
      <c r="A17" t="s">
        <v>0</v>
      </c>
      <c r="C17" s="40"/>
      <c r="D17" s="41"/>
      <c r="E17" s="41"/>
      <c r="F17" s="40"/>
      <c r="G17" s="43">
        <f>G9-F9</f>
        <v>2.4000000000000909E-2</v>
      </c>
      <c r="H17" s="43">
        <f>H9-F9</f>
        <v>9.0000000000003411E-3</v>
      </c>
      <c r="I17" s="40"/>
      <c r="J17" s="43">
        <f>J9-I9</f>
        <v>4.399999999999693E-2</v>
      </c>
      <c r="K17" s="43">
        <f>K9-I9</f>
        <v>2.4000000000000909E-2</v>
      </c>
      <c r="L17" s="40"/>
      <c r="M17" s="43">
        <f>M9-L9</f>
        <v>2.5999999999999801E-2</v>
      </c>
      <c r="N17" s="43">
        <f>N9-L9</f>
        <v>0.17399999999999949</v>
      </c>
      <c r="O17" s="40"/>
      <c r="P17" s="43">
        <f>P9-O9</f>
        <v>2.4000000000000909E-2</v>
      </c>
      <c r="Q17" s="43">
        <f>Q9-O9</f>
        <v>0.20700000000000074</v>
      </c>
      <c r="R17" s="40"/>
      <c r="S17" s="43">
        <f>S9-R9</f>
        <v>1.8999999999998352E-2</v>
      </c>
      <c r="T17" s="43">
        <f>T9-R9</f>
        <v>0.25099999999999767</v>
      </c>
      <c r="U17" s="40"/>
      <c r="V17" s="43">
        <f>V9-U9</f>
        <v>1.8000000000000682E-2</v>
      </c>
      <c r="W17" s="44">
        <f>W9-U9</f>
        <v>0.29699999999999704</v>
      </c>
    </row>
    <row r="18" spans="1:23" x14ac:dyDescent="0.25">
      <c r="A18" t="s">
        <v>1</v>
      </c>
      <c r="C18" s="37"/>
      <c r="D18" s="45"/>
      <c r="E18" s="45"/>
      <c r="F18" s="37"/>
      <c r="G18" s="34">
        <f t="shared" ref="G18:G22" si="0">G10-F10</f>
        <v>2.2999999999996135E-2</v>
      </c>
      <c r="H18" s="34">
        <f t="shared" ref="H18:H22" si="1">H10-F10</f>
        <v>7.9999999999955662E-3</v>
      </c>
      <c r="I18" s="37"/>
      <c r="J18" s="34">
        <f t="shared" ref="J18:J22" si="2">J10-I10</f>
        <v>4.1999999999998039E-2</v>
      </c>
      <c r="K18" s="34">
        <f t="shared" ref="K18:K22" si="3">K10-I10</f>
        <v>2.3999999999997357E-2</v>
      </c>
      <c r="L18" s="37"/>
      <c r="M18" s="34">
        <f t="shared" ref="M18:M22" si="4">M10-L10</f>
        <v>2.4999999999998579E-2</v>
      </c>
      <c r="N18" s="34">
        <f t="shared" ref="N18:N22" si="5">N10-L10</f>
        <v>0.16899999999999693</v>
      </c>
      <c r="O18" s="37"/>
      <c r="P18" s="34">
        <f t="shared" ref="P18:P22" si="6">P10-O10</f>
        <v>2.2999999999996135E-2</v>
      </c>
      <c r="Q18" s="34">
        <f t="shared" ref="Q18:Q22" si="7">Q10-O10</f>
        <v>0.20099999999999696</v>
      </c>
      <c r="R18" s="37"/>
      <c r="S18" s="34">
        <f t="shared" ref="S18:S22" si="8">S10-R10</f>
        <v>1.7999999999997129E-2</v>
      </c>
      <c r="T18" s="34">
        <f t="shared" ref="T18:T22" si="9">T10-R10</f>
        <v>0.24299999999999855</v>
      </c>
      <c r="U18" s="37"/>
      <c r="V18" s="34">
        <f t="shared" ref="V18:V22" si="10">V10-U10</f>
        <v>1.6999999999995907E-2</v>
      </c>
      <c r="W18" s="35">
        <f t="shared" ref="W18:W22" si="11">W10-U10</f>
        <v>0.2879999999999967</v>
      </c>
    </row>
    <row r="19" spans="1:23" x14ac:dyDescent="0.25">
      <c r="A19" t="s">
        <v>2</v>
      </c>
      <c r="C19" s="37"/>
      <c r="D19" s="45"/>
      <c r="E19" s="45"/>
      <c r="F19" s="37"/>
      <c r="G19" s="34">
        <f t="shared" si="0"/>
        <v>1.3999999999999346E-2</v>
      </c>
      <c r="H19" s="34">
        <f t="shared" si="1"/>
        <v>4.9999999999990052E-3</v>
      </c>
      <c r="I19" s="37"/>
      <c r="J19" s="34">
        <f t="shared" si="2"/>
        <v>2.4999999999998579E-2</v>
      </c>
      <c r="K19" s="34">
        <f t="shared" si="3"/>
        <v>1.3999999999999346E-2</v>
      </c>
      <c r="L19" s="37"/>
      <c r="M19" s="34">
        <f t="shared" si="4"/>
        <v>1.4999999999997016E-2</v>
      </c>
      <c r="N19" s="34">
        <f t="shared" si="5"/>
        <v>9.6999999999997755E-2</v>
      </c>
      <c r="O19" s="37"/>
      <c r="P19" s="34">
        <f t="shared" si="6"/>
        <v>1.3999999999999346E-2</v>
      </c>
      <c r="Q19" s="34">
        <f t="shared" si="7"/>
        <v>0.11599999999999966</v>
      </c>
      <c r="R19" s="37"/>
      <c r="S19" s="34">
        <f t="shared" si="8"/>
        <v>1.0999999999999233E-2</v>
      </c>
      <c r="T19" s="34">
        <f t="shared" si="9"/>
        <v>0.13999999999999702</v>
      </c>
      <c r="U19" s="37"/>
      <c r="V19" s="34">
        <f t="shared" si="10"/>
        <v>9.9999999999980105E-3</v>
      </c>
      <c r="W19" s="35">
        <f t="shared" si="11"/>
        <v>0.16599999999999682</v>
      </c>
    </row>
    <row r="20" spans="1:23" x14ac:dyDescent="0.25">
      <c r="A20" t="s">
        <v>3</v>
      </c>
      <c r="C20" s="37"/>
      <c r="D20" s="45"/>
      <c r="E20" s="45"/>
      <c r="F20" s="37"/>
      <c r="G20" s="34">
        <f t="shared" si="0"/>
        <v>1.5000000000000568E-2</v>
      </c>
      <c r="H20" s="34">
        <f t="shared" si="1"/>
        <v>6.0000000000002274E-3</v>
      </c>
      <c r="I20" s="37"/>
      <c r="J20" s="34">
        <f t="shared" si="2"/>
        <v>2.7000000000001023E-2</v>
      </c>
      <c r="K20" s="34">
        <f t="shared" si="3"/>
        <v>1.5000000000000568E-2</v>
      </c>
      <c r="L20" s="37"/>
      <c r="M20" s="34">
        <f t="shared" si="4"/>
        <v>1.5999999999998238E-2</v>
      </c>
      <c r="N20" s="34">
        <f t="shared" si="5"/>
        <v>0.10899999999999821</v>
      </c>
      <c r="O20" s="37"/>
      <c r="P20" s="34">
        <f t="shared" si="6"/>
        <v>1.5000000000000568E-2</v>
      </c>
      <c r="Q20" s="34">
        <f t="shared" si="7"/>
        <v>0.12999999999999901</v>
      </c>
      <c r="R20" s="37"/>
      <c r="S20" s="34">
        <f t="shared" si="8"/>
        <v>1.2000000000000455E-2</v>
      </c>
      <c r="T20" s="34">
        <f t="shared" si="9"/>
        <v>0.15800000000000125</v>
      </c>
      <c r="U20" s="37"/>
      <c r="V20" s="34">
        <f t="shared" si="10"/>
        <v>1.0999999999999233E-2</v>
      </c>
      <c r="W20" s="35">
        <f t="shared" si="11"/>
        <v>0.18599999999999994</v>
      </c>
    </row>
    <row r="21" spans="1:23" x14ac:dyDescent="0.25">
      <c r="A21" t="s">
        <v>4</v>
      </c>
      <c r="C21" s="37"/>
      <c r="D21" s="45"/>
      <c r="E21" s="45"/>
      <c r="F21" s="37"/>
      <c r="G21" s="34">
        <f t="shared" si="0"/>
        <v>1.3000000000001677E-2</v>
      </c>
      <c r="H21" s="34">
        <f t="shared" si="1"/>
        <v>4.9999999999990052E-3</v>
      </c>
      <c r="I21" s="37"/>
      <c r="J21" s="34">
        <f t="shared" si="2"/>
        <v>2.3999999999997357E-2</v>
      </c>
      <c r="K21" s="34">
        <f t="shared" si="3"/>
        <v>1.3000000000001677E-2</v>
      </c>
      <c r="L21" s="37"/>
      <c r="M21" s="34">
        <f t="shared" si="4"/>
        <v>1.3999999999999346E-2</v>
      </c>
      <c r="N21" s="34">
        <f t="shared" si="5"/>
        <v>9.6999999999997755E-2</v>
      </c>
      <c r="O21" s="37"/>
      <c r="P21" s="34">
        <f t="shared" si="6"/>
        <v>1.3000000000001677E-2</v>
      </c>
      <c r="Q21" s="34">
        <f t="shared" si="7"/>
        <v>0.11499999999999844</v>
      </c>
      <c r="R21" s="37"/>
      <c r="S21" s="34">
        <f t="shared" si="8"/>
        <v>1.0000000000001563E-2</v>
      </c>
      <c r="T21" s="34">
        <f t="shared" si="9"/>
        <v>0.13999999999999702</v>
      </c>
      <c r="U21" s="37"/>
      <c r="V21" s="34">
        <f t="shared" si="10"/>
        <v>1.0000000000001563E-2</v>
      </c>
      <c r="W21" s="35">
        <f t="shared" si="11"/>
        <v>0.16600000000000037</v>
      </c>
    </row>
    <row r="22" spans="1:23" x14ac:dyDescent="0.25">
      <c r="A22" s="4" t="s">
        <v>5</v>
      </c>
      <c r="C22" s="46"/>
      <c r="D22" s="47"/>
      <c r="E22" s="47"/>
      <c r="F22" s="46"/>
      <c r="G22" s="49">
        <f t="shared" si="0"/>
        <v>1.8000000000000682E-2</v>
      </c>
      <c r="H22" s="49">
        <f t="shared" si="1"/>
        <v>6.9999999999978968E-3</v>
      </c>
      <c r="I22" s="46"/>
      <c r="J22" s="49">
        <f t="shared" si="2"/>
        <v>3.3000000000001251E-2</v>
      </c>
      <c r="K22" s="49">
        <f t="shared" si="3"/>
        <v>1.8999999999998352E-2</v>
      </c>
      <c r="L22" s="46"/>
      <c r="M22" s="49">
        <f t="shared" si="4"/>
        <v>1.9999999999996021E-2</v>
      </c>
      <c r="N22" s="49">
        <f t="shared" si="5"/>
        <v>0.13300000000000267</v>
      </c>
      <c r="O22" s="46"/>
      <c r="P22" s="49">
        <f t="shared" si="6"/>
        <v>1.8000000000000682E-2</v>
      </c>
      <c r="Q22" s="49">
        <f t="shared" si="7"/>
        <v>0.15800000000000125</v>
      </c>
      <c r="R22" s="46"/>
      <c r="S22" s="49">
        <f t="shared" si="8"/>
        <v>1.4000000000002899E-2</v>
      </c>
      <c r="T22" s="49">
        <f t="shared" si="9"/>
        <v>0.1910000000000025</v>
      </c>
      <c r="U22" s="46"/>
      <c r="V22" s="49">
        <f t="shared" si="10"/>
        <v>1.2999999999998124E-2</v>
      </c>
      <c r="W22" s="50">
        <f t="shared" si="11"/>
        <v>0.22599999999999909</v>
      </c>
    </row>
    <row r="24" spans="1:23" x14ac:dyDescent="0.25">
      <c r="A24" s="54" t="s">
        <v>46</v>
      </c>
    </row>
    <row r="25" spans="1:23" x14ac:dyDescent="0.25">
      <c r="A25" s="64" t="s">
        <v>0</v>
      </c>
      <c r="C25" s="40"/>
      <c r="D25" s="41"/>
      <c r="E25" s="41"/>
      <c r="F25" s="40"/>
      <c r="G25" s="51">
        <f>(G9-F9)/F9</f>
        <v>9.6401028277638614E-4</v>
      </c>
      <c r="H25" s="51">
        <f>(H9-F9)/F9</f>
        <v>3.6150385604114481E-4</v>
      </c>
      <c r="I25" s="40"/>
      <c r="J25" s="51">
        <f>(J9-I9)/I9</f>
        <v>1.767352185089851E-3</v>
      </c>
      <c r="K25" s="51">
        <f>(K9-I9)/I9</f>
        <v>9.6401028277638614E-4</v>
      </c>
      <c r="L25" s="40"/>
      <c r="M25" s="51">
        <f>(M9-L9)/L9</f>
        <v>1.044344473007704E-3</v>
      </c>
      <c r="N25" s="51">
        <f>(N9-L9)/L9</f>
        <v>6.9890745501285136E-3</v>
      </c>
      <c r="O25" s="40"/>
      <c r="P25" s="51">
        <f>(P9-O9)/O9</f>
        <v>9.6401028277638614E-4</v>
      </c>
      <c r="Q25" s="51">
        <f>(Q9-O9)/O9</f>
        <v>8.3145886889460455E-3</v>
      </c>
      <c r="R25" s="40"/>
      <c r="S25" s="51">
        <f>(S9-R9)/R9</f>
        <v>7.6317480719787726E-4</v>
      </c>
      <c r="T25" s="51">
        <f>(T9-R9)/R9</f>
        <v>1.0081940874035895E-2</v>
      </c>
      <c r="U25" s="40"/>
      <c r="V25" s="51">
        <f>(V9-U9)/U9</f>
        <v>7.2300771208228963E-4</v>
      </c>
      <c r="W25" s="57">
        <f>(W9-U9)/U9</f>
        <v>1.1929627249357207E-2</v>
      </c>
    </row>
    <row r="26" spans="1:23" x14ac:dyDescent="0.25">
      <c r="A26" s="64" t="s">
        <v>1</v>
      </c>
      <c r="C26" s="37"/>
      <c r="D26" s="45"/>
      <c r="E26" s="45"/>
      <c r="F26" s="37"/>
      <c r="G26" s="55">
        <f t="shared" ref="G26:G30" si="12">(G10-F10)/F10</f>
        <v>9.8294798923014384E-4</v>
      </c>
      <c r="H26" s="55">
        <f t="shared" ref="H26:H30" si="13">(H10-F10)/F10</f>
        <v>3.4189495277557017E-4</v>
      </c>
      <c r="I26" s="37"/>
      <c r="J26" s="55">
        <f t="shared" ref="J26:J30" si="14">(J10-I10)/I10</f>
        <v>1.7949485020726543E-3</v>
      </c>
      <c r="K26" s="55">
        <f t="shared" ref="K26:K30" si="15">(K10-I10)/I10</f>
        <v>1.0256848583271659E-3</v>
      </c>
      <c r="L26" s="37"/>
      <c r="M26" s="55">
        <f t="shared" ref="M26:M30" si="16">(M10-L10)/L10</f>
        <v>1.0684217274241881E-3</v>
      </c>
      <c r="N26" s="55">
        <f t="shared" ref="N26:N30" si="17">(N10-L10)/L10</f>
        <v>7.2225308773877913E-3</v>
      </c>
      <c r="O26" s="37"/>
      <c r="P26" s="55">
        <f t="shared" ref="P26:P30" si="18">(P10-O10)/O10</f>
        <v>9.8294798923014384E-4</v>
      </c>
      <c r="Q26" s="55">
        <f t="shared" ref="Q26:Q30" si="19">(Q10-O10)/O10</f>
        <v>8.5901106884908301E-3</v>
      </c>
      <c r="R26" s="37"/>
      <c r="S26" s="55">
        <f t="shared" ref="S26:S30" si="20">(S10-R10)/R10</f>
        <v>7.6926364374533651E-4</v>
      </c>
      <c r="T26" s="55">
        <f t="shared" ref="T26:T30" si="21">(T10-R10)/R10</f>
        <v>1.0385059190563636E-2</v>
      </c>
      <c r="U26" s="37"/>
      <c r="V26" s="55">
        <f t="shared" ref="V26:V30" si="22">(V10-U10)/U10</f>
        <v>7.2652677464831426E-4</v>
      </c>
      <c r="W26" s="58">
        <f t="shared" ref="W26:W30" si="23">(W10-U10)/U10</f>
        <v>1.2308218299927206E-2</v>
      </c>
    </row>
    <row r="27" spans="1:23" x14ac:dyDescent="0.25">
      <c r="A27" s="64" t="s">
        <v>2</v>
      </c>
      <c r="C27" s="37"/>
      <c r="D27" s="45"/>
      <c r="E27" s="45"/>
      <c r="F27" s="37"/>
      <c r="G27" s="55">
        <f t="shared" si="12"/>
        <v>7.2261794157114402E-4</v>
      </c>
      <c r="H27" s="55">
        <f t="shared" si="13"/>
        <v>2.5807783627536927E-4</v>
      </c>
      <c r="I27" s="37"/>
      <c r="J27" s="55">
        <f t="shared" si="14"/>
        <v>1.2903891813770298E-3</v>
      </c>
      <c r="K27" s="55">
        <f t="shared" si="15"/>
        <v>7.2261794157114402E-4</v>
      </c>
      <c r="L27" s="37"/>
      <c r="M27" s="55">
        <f t="shared" si="16"/>
        <v>7.7423350882610791E-4</v>
      </c>
      <c r="N27" s="55">
        <f t="shared" si="17"/>
        <v>5.0067100237430441E-3</v>
      </c>
      <c r="O27" s="37"/>
      <c r="P27" s="55">
        <f t="shared" si="18"/>
        <v>7.2261794157114402E-4</v>
      </c>
      <c r="Q27" s="55">
        <f t="shared" si="19"/>
        <v>5.9874058015897411E-3</v>
      </c>
      <c r="R27" s="37"/>
      <c r="S27" s="55">
        <f t="shared" si="20"/>
        <v>5.6777123980588577E-4</v>
      </c>
      <c r="T27" s="55">
        <f t="shared" si="21"/>
        <v>7.2261794157116241E-3</v>
      </c>
      <c r="U27" s="37"/>
      <c r="V27" s="55">
        <f t="shared" si="22"/>
        <v>5.1615567255073854E-4</v>
      </c>
      <c r="W27" s="58">
        <f t="shared" si="23"/>
        <v>8.5681841643438002E-3</v>
      </c>
    </row>
    <row r="28" spans="1:23" x14ac:dyDescent="0.25">
      <c r="A28" s="64" t="s">
        <v>3</v>
      </c>
      <c r="C28" s="37"/>
      <c r="D28" s="45"/>
      <c r="E28" s="45"/>
      <c r="F28" s="37"/>
      <c r="G28" s="55">
        <f t="shared" si="12"/>
        <v>8.6261429639430476E-4</v>
      </c>
      <c r="H28" s="55">
        <f t="shared" si="13"/>
        <v>3.4504571855772194E-4</v>
      </c>
      <c r="I28" s="37"/>
      <c r="J28" s="55">
        <f t="shared" si="14"/>
        <v>1.5527057335097485E-3</v>
      </c>
      <c r="K28" s="55">
        <f t="shared" si="15"/>
        <v>8.6261429639430476E-4</v>
      </c>
      <c r="L28" s="37"/>
      <c r="M28" s="55">
        <f t="shared" si="16"/>
        <v>9.2012191615378888E-4</v>
      </c>
      <c r="N28" s="55">
        <f t="shared" si="17"/>
        <v>6.2683305537982745E-3</v>
      </c>
      <c r="O28" s="37"/>
      <c r="P28" s="55">
        <f t="shared" si="18"/>
        <v>8.6261429639430476E-4</v>
      </c>
      <c r="Q28" s="55">
        <f t="shared" si="19"/>
        <v>7.4759905687503013E-3</v>
      </c>
      <c r="R28" s="37"/>
      <c r="S28" s="55">
        <f t="shared" si="20"/>
        <v>6.9009143711544387E-4</v>
      </c>
      <c r="T28" s="55">
        <f t="shared" si="21"/>
        <v>9.0862039220197376E-3</v>
      </c>
      <c r="U28" s="37"/>
      <c r="V28" s="55">
        <f t="shared" si="22"/>
        <v>6.3258381735575538E-4</v>
      </c>
      <c r="W28" s="58">
        <f t="shared" si="23"/>
        <v>1.069641727528897E-2</v>
      </c>
    </row>
    <row r="29" spans="1:23" x14ac:dyDescent="0.25">
      <c r="A29" s="64" t="s">
        <v>4</v>
      </c>
      <c r="C29" s="37"/>
      <c r="D29" s="45"/>
      <c r="E29" s="45"/>
      <c r="F29" s="37"/>
      <c r="G29" s="55">
        <f t="shared" si="12"/>
        <v>6.6445182724261061E-4</v>
      </c>
      <c r="H29" s="55">
        <f t="shared" si="13"/>
        <v>2.5555839509322796E-4</v>
      </c>
      <c r="I29" s="37"/>
      <c r="J29" s="55">
        <f t="shared" si="14"/>
        <v>1.2266802964476032E-3</v>
      </c>
      <c r="K29" s="55">
        <f t="shared" si="15"/>
        <v>6.6445182724261061E-4</v>
      </c>
      <c r="L29" s="37"/>
      <c r="M29" s="55">
        <f t="shared" si="16"/>
        <v>7.1556350626114727E-4</v>
      </c>
      <c r="N29" s="55">
        <f t="shared" si="17"/>
        <v>4.9578328648094937E-3</v>
      </c>
      <c r="O29" s="37"/>
      <c r="P29" s="55">
        <f t="shared" si="18"/>
        <v>6.6445182724261061E-4</v>
      </c>
      <c r="Q29" s="55">
        <f t="shared" si="19"/>
        <v>5.8778430871453324E-3</v>
      </c>
      <c r="R29" s="37"/>
      <c r="S29" s="55">
        <f t="shared" si="20"/>
        <v>5.1111679018663752E-4</v>
      </c>
      <c r="T29" s="55">
        <f t="shared" si="21"/>
        <v>7.1556350626116542E-3</v>
      </c>
      <c r="U29" s="37"/>
      <c r="V29" s="55">
        <f t="shared" si="22"/>
        <v>5.1111679018663752E-4</v>
      </c>
      <c r="W29" s="58">
        <f t="shared" si="23"/>
        <v>8.4845387170968747E-3</v>
      </c>
    </row>
    <row r="30" spans="1:23" x14ac:dyDescent="0.25">
      <c r="A30" s="65" t="s">
        <v>5</v>
      </c>
      <c r="C30" s="46"/>
      <c r="D30" s="47"/>
      <c r="E30" s="47"/>
      <c r="F30" s="46"/>
      <c r="G30" s="56">
        <f t="shared" si="12"/>
        <v>8.2633246109354457E-4</v>
      </c>
      <c r="H30" s="56">
        <f t="shared" si="13"/>
        <v>3.2135151264738081E-4</v>
      </c>
      <c r="I30" s="46"/>
      <c r="J30" s="56">
        <f t="shared" si="14"/>
        <v>1.5149428453381649E-3</v>
      </c>
      <c r="K30" s="56">
        <f t="shared" si="15"/>
        <v>8.7223982004307719E-4</v>
      </c>
      <c r="L30" s="46"/>
      <c r="M30" s="56">
        <f t="shared" si="16"/>
        <v>9.1814717899260981E-4</v>
      </c>
      <c r="N30" s="56">
        <f t="shared" si="17"/>
        <v>6.1056787403021926E-3</v>
      </c>
      <c r="O30" s="46"/>
      <c r="P30" s="56">
        <f t="shared" si="18"/>
        <v>8.2633246109354457E-4</v>
      </c>
      <c r="Q30" s="56">
        <f t="shared" si="19"/>
        <v>7.2533627140431182E-3</v>
      </c>
      <c r="R30" s="46"/>
      <c r="S30" s="56">
        <f t="shared" si="20"/>
        <v>6.4270302529508786E-4</v>
      </c>
      <c r="T30" s="56">
        <f t="shared" si="21"/>
        <v>8.7683055593812832E-3</v>
      </c>
      <c r="U30" s="46"/>
      <c r="V30" s="56">
        <f t="shared" si="22"/>
        <v>5.96795666345229E-4</v>
      </c>
      <c r="W30" s="59">
        <f t="shared" si="23"/>
        <v>1.0375063122618513E-2</v>
      </c>
    </row>
    <row r="32" spans="1:23" x14ac:dyDescent="0.25">
      <c r="W32" s="60"/>
    </row>
    <row r="34" spans="1:1" x14ac:dyDescent="0.25">
      <c r="A34" s="36" t="s">
        <v>58</v>
      </c>
    </row>
    <row r="35" spans="1:1" x14ac:dyDescent="0.25">
      <c r="A35" t="s">
        <v>68</v>
      </c>
    </row>
    <row r="36" spans="1:1" x14ac:dyDescent="0.25">
      <c r="A36" t="s">
        <v>63</v>
      </c>
    </row>
    <row r="37" spans="1:1" x14ac:dyDescent="0.25">
      <c r="A37" t="s">
        <v>70</v>
      </c>
    </row>
    <row r="38" spans="1:1" x14ac:dyDescent="0.25">
      <c r="A38" t="s">
        <v>71</v>
      </c>
    </row>
  </sheetData>
  <mergeCells count="7">
    <mergeCell ref="R5:T5"/>
    <mergeCell ref="U5:W5"/>
    <mergeCell ref="C6:E6"/>
    <mergeCell ref="F5:H5"/>
    <mergeCell ref="I5:K5"/>
    <mergeCell ref="L5:N5"/>
    <mergeCell ref="O5:Q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zoomScale="85" zoomScaleNormal="85" workbookViewId="0">
      <selection activeCell="G14" sqref="G14"/>
    </sheetView>
  </sheetViews>
  <sheetFormatPr defaultRowHeight="15" x14ac:dyDescent="0.25"/>
  <cols>
    <col min="1" max="1" width="30.7109375" customWidth="1"/>
    <col min="2" max="2" width="1.7109375" customWidth="1"/>
    <col min="3" max="16" width="15.7109375" customWidth="1"/>
  </cols>
  <sheetData>
    <row r="1" spans="1:16" x14ac:dyDescent="0.25">
      <c r="A1" s="1" t="s">
        <v>27</v>
      </c>
    </row>
    <row r="2" spans="1:16" x14ac:dyDescent="0.25">
      <c r="A2" s="1" t="s">
        <v>28</v>
      </c>
    </row>
    <row r="3" spans="1:16" x14ac:dyDescent="0.25">
      <c r="A3" s="1" t="s">
        <v>30</v>
      </c>
    </row>
    <row r="5" spans="1:16" x14ac:dyDescent="0.25">
      <c r="A5" s="2" t="s">
        <v>59</v>
      </c>
    </row>
    <row r="6" spans="1:16" x14ac:dyDescent="0.25">
      <c r="A6" s="72" t="s">
        <v>60</v>
      </c>
    </row>
    <row r="7" spans="1:16" x14ac:dyDescent="0.25">
      <c r="A7" t="s">
        <v>65</v>
      </c>
    </row>
    <row r="8" spans="1:16" x14ac:dyDescent="0.25">
      <c r="A8" t="s">
        <v>67</v>
      </c>
    </row>
    <row r="9" spans="1:16" x14ac:dyDescent="0.25">
      <c r="A9" t="s">
        <v>66</v>
      </c>
    </row>
    <row r="13" spans="1:16" x14ac:dyDescent="0.25">
      <c r="A13" s="2" t="s">
        <v>31</v>
      </c>
      <c r="C13" s="3" t="s">
        <v>9</v>
      </c>
      <c r="D13" s="3" t="s">
        <v>10</v>
      </c>
      <c r="E13" s="3" t="s">
        <v>11</v>
      </c>
      <c r="F13" s="3" t="s">
        <v>12</v>
      </c>
      <c r="G13" s="3" t="s">
        <v>13</v>
      </c>
      <c r="H13" s="3" t="s">
        <v>14</v>
      </c>
      <c r="I13" s="3" t="s">
        <v>15</v>
      </c>
      <c r="J13" s="3" t="s">
        <v>16</v>
      </c>
      <c r="K13" s="3" t="s">
        <v>17</v>
      </c>
      <c r="L13" s="3" t="s">
        <v>18</v>
      </c>
      <c r="M13" s="3" t="s">
        <v>19</v>
      </c>
      <c r="N13" s="3" t="s">
        <v>20</v>
      </c>
      <c r="O13" s="3" t="s">
        <v>21</v>
      </c>
      <c r="P13" s="3" t="s">
        <v>22</v>
      </c>
    </row>
    <row r="14" spans="1:16" x14ac:dyDescent="0.25">
      <c r="A14" t="s">
        <v>0</v>
      </c>
      <c r="C14" s="17">
        <v>570881988</v>
      </c>
      <c r="D14" s="17">
        <v>285919204</v>
      </c>
      <c r="E14" s="17">
        <v>79368365</v>
      </c>
      <c r="F14" s="17">
        <v>-3655319</v>
      </c>
      <c r="G14" s="17">
        <v>13570518</v>
      </c>
      <c r="H14" s="17">
        <v>2927308</v>
      </c>
      <c r="I14" s="17">
        <v>1418626</v>
      </c>
      <c r="J14" s="17">
        <v>150000000</v>
      </c>
      <c r="K14" s="17">
        <v>-45575268</v>
      </c>
      <c r="L14" s="18">
        <f>SUM(C14:K14)</f>
        <v>1054855422</v>
      </c>
      <c r="M14" s="17">
        <v>31116274</v>
      </c>
      <c r="N14" s="17">
        <v>765850825</v>
      </c>
      <c r="O14" s="17">
        <v>0</v>
      </c>
      <c r="P14" s="17">
        <f>SUM(L14:O14)</f>
        <v>1851822521</v>
      </c>
    </row>
    <row r="15" spans="1:16" x14ac:dyDescent="0.25">
      <c r="A15" t="s">
        <v>1</v>
      </c>
      <c r="C15" s="17">
        <v>175343824</v>
      </c>
      <c r="D15" s="17">
        <v>54683225</v>
      </c>
      <c r="E15" s="17">
        <v>28523511</v>
      </c>
      <c r="F15" s="17">
        <v>-1001013</v>
      </c>
      <c r="G15" s="17">
        <v>3853610</v>
      </c>
      <c r="H15" s="17">
        <v>819945</v>
      </c>
      <c r="I15" s="17">
        <v>306704</v>
      </c>
      <c r="J15" s="17">
        <v>0</v>
      </c>
      <c r="K15" s="17">
        <v>-2930739</v>
      </c>
      <c r="L15" s="18">
        <f t="shared" ref="L15:L18" si="0">SUM(C15:K15)</f>
        <v>259599067</v>
      </c>
      <c r="M15" s="17">
        <v>11094317</v>
      </c>
      <c r="N15" s="17">
        <v>204985935</v>
      </c>
      <c r="O15" s="17">
        <v>0</v>
      </c>
      <c r="P15" s="17">
        <f t="shared" ref="P15:P18" si="1">SUM(L15:O15)</f>
        <v>475679319</v>
      </c>
    </row>
    <row r="16" spans="1:16" x14ac:dyDescent="0.25">
      <c r="A16" t="s">
        <v>2</v>
      </c>
      <c r="C16" s="17">
        <v>527144736</v>
      </c>
      <c r="D16" s="17">
        <v>258426460</v>
      </c>
      <c r="E16" s="17">
        <v>107043786</v>
      </c>
      <c r="F16" s="17">
        <v>-5092806</v>
      </c>
      <c r="G16" s="17">
        <v>15424685</v>
      </c>
      <c r="H16" s="17">
        <v>3272965</v>
      </c>
      <c r="I16" s="17">
        <v>1539107</v>
      </c>
      <c r="J16" s="17">
        <v>0</v>
      </c>
      <c r="K16" s="17">
        <v>-662225</v>
      </c>
      <c r="L16" s="18">
        <f t="shared" si="0"/>
        <v>907096708</v>
      </c>
      <c r="M16" s="17">
        <v>49070916</v>
      </c>
      <c r="N16" s="17">
        <v>699784412</v>
      </c>
      <c r="O16" s="17">
        <v>0</v>
      </c>
      <c r="P16" s="17">
        <f t="shared" si="1"/>
        <v>1655952036</v>
      </c>
    </row>
    <row r="17" spans="1:16" x14ac:dyDescent="0.25">
      <c r="A17" t="s">
        <v>3</v>
      </c>
      <c r="C17" s="17">
        <v>18617830</v>
      </c>
      <c r="D17" s="17">
        <v>5375676</v>
      </c>
      <c r="E17" s="17">
        <v>3693284</v>
      </c>
      <c r="F17" s="17">
        <v>-163143</v>
      </c>
      <c r="G17" s="17">
        <v>339222</v>
      </c>
      <c r="H17" s="17">
        <v>112162</v>
      </c>
      <c r="I17" s="17">
        <v>35976</v>
      </c>
      <c r="J17" s="17">
        <v>0</v>
      </c>
      <c r="K17" s="17">
        <v>-55521</v>
      </c>
      <c r="L17" s="18">
        <f t="shared" si="0"/>
        <v>27955486</v>
      </c>
      <c r="M17" s="17">
        <v>1675410</v>
      </c>
      <c r="N17" s="17">
        <v>25643706</v>
      </c>
      <c r="O17" s="17">
        <v>0</v>
      </c>
      <c r="P17" s="17">
        <f t="shared" si="1"/>
        <v>55274602</v>
      </c>
    </row>
    <row r="18" spans="1:16" x14ac:dyDescent="0.25">
      <c r="A18" t="s">
        <v>4</v>
      </c>
      <c r="C18" s="17">
        <v>9709724</v>
      </c>
      <c r="D18" s="17">
        <v>2229948</v>
      </c>
      <c r="E18" s="17">
        <v>673734</v>
      </c>
      <c r="F18" s="17">
        <v>-50744</v>
      </c>
      <c r="G18" s="17">
        <v>0</v>
      </c>
      <c r="H18" s="17">
        <v>27123</v>
      </c>
      <c r="I18" s="17">
        <v>13475</v>
      </c>
      <c r="J18" s="17">
        <v>0</v>
      </c>
      <c r="K18" s="17">
        <v>0</v>
      </c>
      <c r="L18" s="18">
        <f t="shared" si="0"/>
        <v>12603260</v>
      </c>
      <c r="M18" s="17">
        <v>569579</v>
      </c>
      <c r="N18" s="17">
        <v>7106245</v>
      </c>
      <c r="O18" s="17">
        <v>0</v>
      </c>
      <c r="P18" s="17">
        <f t="shared" si="1"/>
        <v>20279084</v>
      </c>
    </row>
    <row r="19" spans="1:16" x14ac:dyDescent="0.25">
      <c r="A19" s="4" t="s">
        <v>5</v>
      </c>
      <c r="C19" s="19">
        <f>SUM(C14:C18)</f>
        <v>1301698102</v>
      </c>
      <c r="D19" s="19">
        <f t="shared" ref="D19:P19" si="2">SUM(D14:D18)</f>
        <v>606634513</v>
      </c>
      <c r="E19" s="19">
        <f t="shared" si="2"/>
        <v>219302680</v>
      </c>
      <c r="F19" s="19">
        <f t="shared" si="2"/>
        <v>-9963025</v>
      </c>
      <c r="G19" s="19">
        <f t="shared" si="2"/>
        <v>33188035</v>
      </c>
      <c r="H19" s="19">
        <f t="shared" si="2"/>
        <v>7159503</v>
      </c>
      <c r="I19" s="19">
        <f t="shared" si="2"/>
        <v>3313888</v>
      </c>
      <c r="J19" s="19">
        <f t="shared" si="2"/>
        <v>150000000</v>
      </c>
      <c r="K19" s="19">
        <f t="shared" si="2"/>
        <v>-49223753</v>
      </c>
      <c r="L19" s="19">
        <f t="shared" si="2"/>
        <v>2262109943</v>
      </c>
      <c r="M19" s="19">
        <f t="shared" si="2"/>
        <v>93526496</v>
      </c>
      <c r="N19" s="19">
        <f t="shared" si="2"/>
        <v>1703371123</v>
      </c>
      <c r="O19" s="19">
        <f t="shared" si="2"/>
        <v>0</v>
      </c>
      <c r="P19" s="19">
        <f t="shared" si="2"/>
        <v>4059007562</v>
      </c>
    </row>
    <row r="21" spans="1:16" x14ac:dyDescent="0.25">
      <c r="A21" s="2" t="s">
        <v>48</v>
      </c>
      <c r="C21" s="3">
        <v>2017</v>
      </c>
      <c r="D21" s="3">
        <v>2018</v>
      </c>
      <c r="E21" s="3">
        <v>2019</v>
      </c>
      <c r="F21" s="3">
        <v>2020</v>
      </c>
      <c r="G21" s="3">
        <v>2021</v>
      </c>
      <c r="H21" s="3">
        <v>2022</v>
      </c>
      <c r="I21" s="3">
        <v>2023</v>
      </c>
      <c r="K21" s="52"/>
      <c r="L21" s="52"/>
    </row>
    <row r="22" spans="1:16" x14ac:dyDescent="0.25">
      <c r="A22" t="s">
        <v>0</v>
      </c>
      <c r="C22" s="29">
        <v>1258838.6028563315</v>
      </c>
      <c r="D22" s="29">
        <v>3056776.7916516899</v>
      </c>
      <c r="E22" s="29">
        <v>4550041.2707463223</v>
      </c>
      <c r="F22" s="29">
        <v>3211150.6152335824</v>
      </c>
      <c r="G22" s="29">
        <v>3050424.3775724601</v>
      </c>
      <c r="H22" s="29">
        <v>2694785.8359350334</v>
      </c>
      <c r="I22" s="29">
        <v>2596359.0689569986</v>
      </c>
      <c r="K22" s="52"/>
      <c r="L22" s="52"/>
    </row>
    <row r="23" spans="1:16" x14ac:dyDescent="0.25">
      <c r="A23" t="s">
        <v>1</v>
      </c>
      <c r="C23" s="29">
        <v>333431.77264972666</v>
      </c>
      <c r="D23" s="29">
        <v>809656.15774432744</v>
      </c>
      <c r="E23" s="29">
        <v>1205180.85529631</v>
      </c>
      <c r="F23" s="29">
        <v>850545.5385184508</v>
      </c>
      <c r="G23" s="29">
        <v>807973.57793841523</v>
      </c>
      <c r="H23" s="29">
        <v>713774.70788676804</v>
      </c>
      <c r="I23" s="29">
        <v>687704.16393087816</v>
      </c>
      <c r="K23" s="52"/>
      <c r="L23" s="52"/>
    </row>
    <row r="24" spans="1:16" x14ac:dyDescent="0.25">
      <c r="A24" t="s">
        <v>2</v>
      </c>
      <c r="C24" s="29">
        <v>973580.02050329454</v>
      </c>
      <c r="D24" s="29">
        <v>2364097.1747459355</v>
      </c>
      <c r="E24" s="29">
        <v>3518981.0776195982</v>
      </c>
      <c r="F24" s="29">
        <v>2483489.1823858316</v>
      </c>
      <c r="G24" s="29">
        <v>2359184.2464950061</v>
      </c>
      <c r="H24" s="29">
        <v>2084135.0285537806</v>
      </c>
      <c r="I24" s="29">
        <v>2008012.2181287257</v>
      </c>
      <c r="K24" s="52"/>
      <c r="L24" s="52"/>
    </row>
    <row r="25" spans="1:16" x14ac:dyDescent="0.25">
      <c r="A25" t="s">
        <v>3</v>
      </c>
      <c r="C25" s="29">
        <v>35148.48709236893</v>
      </c>
      <c r="D25" s="29">
        <v>85349.363381415533</v>
      </c>
      <c r="E25" s="29">
        <v>127043.33587113861</v>
      </c>
      <c r="F25" s="29">
        <v>89659.690214783579</v>
      </c>
      <c r="G25" s="29">
        <v>85171.995352127604</v>
      </c>
      <c r="H25" s="29">
        <v>75242.084221912519</v>
      </c>
      <c r="I25" s="29">
        <v>72493.875199273461</v>
      </c>
      <c r="K25" s="52"/>
      <c r="L25" s="52"/>
    </row>
    <row r="26" spans="1:16" x14ac:dyDescent="0.25">
      <c r="A26" t="s">
        <v>4</v>
      </c>
      <c r="C26" s="29">
        <v>9730.1630498495106</v>
      </c>
      <c r="D26" s="29">
        <v>23627.283731487565</v>
      </c>
      <c r="E26" s="29">
        <v>35169.436184173006</v>
      </c>
      <c r="F26" s="29">
        <v>24820.51254756876</v>
      </c>
      <c r="G26" s="29">
        <v>23578.182897193652</v>
      </c>
      <c r="H26" s="29">
        <v>20829.283205881871</v>
      </c>
      <c r="I26" s="29">
        <v>20068.495839819188</v>
      </c>
      <c r="K26" s="52"/>
      <c r="L26" s="52"/>
    </row>
    <row r="27" spans="1:16" x14ac:dyDescent="0.25">
      <c r="A27" s="4" t="s">
        <v>5</v>
      </c>
      <c r="C27" s="28">
        <f>SUM(C22:C26)</f>
        <v>2610729.046151571</v>
      </c>
      <c r="D27" s="28">
        <f>SUM(D22:D26)</f>
        <v>6339506.7712548561</v>
      </c>
      <c r="E27" s="28">
        <f>SUM(E22:E26)</f>
        <v>9436415.9757175427</v>
      </c>
      <c r="F27" s="28">
        <f t="shared" ref="F27:I27" si="3">SUM(F22:F26)</f>
        <v>6659665.538900217</v>
      </c>
      <c r="G27" s="28">
        <f t="shared" si="3"/>
        <v>6326332.3802552028</v>
      </c>
      <c r="H27" s="28">
        <f t="shared" si="3"/>
        <v>5588766.9398033768</v>
      </c>
      <c r="I27" s="28">
        <f t="shared" si="3"/>
        <v>5384637.8220556946</v>
      </c>
      <c r="K27" s="53"/>
      <c r="L27" s="53"/>
    </row>
    <row r="28" spans="1:16" x14ac:dyDescent="0.25">
      <c r="C28" s="12"/>
      <c r="K28" s="52"/>
      <c r="L28" s="52"/>
    </row>
    <row r="29" spans="1:16" x14ac:dyDescent="0.25">
      <c r="A29" s="2" t="s">
        <v>47</v>
      </c>
      <c r="D29" s="3">
        <v>2018</v>
      </c>
      <c r="E29" s="3">
        <v>2019</v>
      </c>
      <c r="F29" s="3">
        <v>2020</v>
      </c>
      <c r="G29" s="3">
        <v>2021</v>
      </c>
      <c r="H29" s="3">
        <v>2022</v>
      </c>
      <c r="I29" s="3">
        <v>2023</v>
      </c>
      <c r="L29" s="52"/>
      <c r="M29" s="52"/>
    </row>
    <row r="30" spans="1:16" x14ac:dyDescent="0.25">
      <c r="A30" t="s">
        <v>0</v>
      </c>
      <c r="D30" s="29">
        <v>-1117040</v>
      </c>
      <c r="E30" s="29">
        <v>-1441620</v>
      </c>
      <c r="F30" s="29">
        <v>11102103</v>
      </c>
      <c r="G30" s="29">
        <v>13732715</v>
      </c>
      <c r="H30" s="29">
        <v>17379478</v>
      </c>
      <c r="I30" s="29">
        <v>20903835</v>
      </c>
    </row>
    <row r="31" spans="1:16" x14ac:dyDescent="0.25">
      <c r="A31" t="s">
        <v>1</v>
      </c>
      <c r="D31" s="29">
        <v>-295873</v>
      </c>
      <c r="E31" s="29">
        <v>-381845</v>
      </c>
      <c r="F31" s="29">
        <v>2940642</v>
      </c>
      <c r="G31" s="29">
        <v>3637419</v>
      </c>
      <c r="H31" s="29">
        <v>4603346</v>
      </c>
      <c r="I31" s="29">
        <v>5536851</v>
      </c>
    </row>
    <row r="32" spans="1:16" x14ac:dyDescent="0.25">
      <c r="A32" t="s">
        <v>2</v>
      </c>
      <c r="D32" s="29">
        <v>-863914</v>
      </c>
      <c r="E32" s="29">
        <v>-1114942</v>
      </c>
      <c r="F32" s="29">
        <v>8586315</v>
      </c>
      <c r="G32" s="29">
        <v>10620819</v>
      </c>
      <c r="H32" s="29">
        <v>13441209</v>
      </c>
      <c r="I32" s="29">
        <v>16166930</v>
      </c>
    </row>
    <row r="33" spans="1:9" x14ac:dyDescent="0.25">
      <c r="A33" t="s">
        <v>3</v>
      </c>
      <c r="D33" s="29">
        <v>-31189</v>
      </c>
      <c r="E33" s="29">
        <v>-40252</v>
      </c>
      <c r="F33" s="29">
        <v>309986</v>
      </c>
      <c r="G33" s="29">
        <v>383436</v>
      </c>
      <c r="H33" s="29">
        <v>485259</v>
      </c>
      <c r="I33" s="29">
        <v>583663</v>
      </c>
    </row>
    <row r="34" spans="1:9" x14ac:dyDescent="0.25">
      <c r="A34" t="s">
        <v>4</v>
      </c>
      <c r="D34" s="29">
        <v>-8634</v>
      </c>
      <c r="E34" s="29">
        <v>-11143</v>
      </c>
      <c r="F34" s="29">
        <v>85814</v>
      </c>
      <c r="G34" s="29">
        <v>106147</v>
      </c>
      <c r="H34" s="29">
        <v>134335</v>
      </c>
      <c r="I34" s="29">
        <v>161576</v>
      </c>
    </row>
    <row r="35" spans="1:9" x14ac:dyDescent="0.25">
      <c r="A35" s="4" t="s">
        <v>5</v>
      </c>
      <c r="D35" s="28">
        <f>SUM(D30:D34)</f>
        <v>-2316650</v>
      </c>
      <c r="E35" s="28">
        <f>SUM(E30:E34)</f>
        <v>-2989802</v>
      </c>
      <c r="F35" s="28">
        <f t="shared" ref="F35:I35" si="4">SUM(F30:F34)</f>
        <v>23024860</v>
      </c>
      <c r="G35" s="28">
        <f t="shared" si="4"/>
        <v>28480536</v>
      </c>
      <c r="H35" s="28">
        <f t="shared" si="4"/>
        <v>36043627</v>
      </c>
      <c r="I35" s="28">
        <f t="shared" si="4"/>
        <v>43352855</v>
      </c>
    </row>
    <row r="36" spans="1:9" x14ac:dyDescent="0.25">
      <c r="C36" s="12"/>
    </row>
    <row r="37" spans="1:9" x14ac:dyDescent="0.25">
      <c r="A37" s="2" t="s">
        <v>49</v>
      </c>
    </row>
    <row r="38" spans="1:9" x14ac:dyDescent="0.25">
      <c r="A38" t="s">
        <v>0</v>
      </c>
      <c r="C38" s="12">
        <v>7484292616.1647892</v>
      </c>
    </row>
    <row r="39" spans="1:9" x14ac:dyDescent="0.25">
      <c r="A39" t="s">
        <v>1</v>
      </c>
      <c r="C39" s="12">
        <v>2044696147.4340549</v>
      </c>
    </row>
    <row r="40" spans="1:9" x14ac:dyDescent="0.25">
      <c r="A40" t="s">
        <v>2</v>
      </c>
      <c r="C40" s="12">
        <v>10402700261.505287</v>
      </c>
    </row>
    <row r="41" spans="1:9" x14ac:dyDescent="0.25">
      <c r="A41" t="s">
        <v>3</v>
      </c>
      <c r="C41" s="12">
        <v>333239511.40185642</v>
      </c>
    </row>
    <row r="42" spans="1:9" x14ac:dyDescent="0.25">
      <c r="A42" t="s">
        <v>4</v>
      </c>
      <c r="C42" s="12">
        <v>103651320.92586017</v>
      </c>
    </row>
    <row r="43" spans="1:9" x14ac:dyDescent="0.25">
      <c r="A43" s="4" t="s">
        <v>5</v>
      </c>
      <c r="C43" s="13">
        <f>SUM(C38:C42)</f>
        <v>20368579857.43185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="85" zoomScaleNormal="85" workbookViewId="0">
      <pane ySplit="4" topLeftCell="A41" activePane="bottomLeft" state="frozen"/>
      <selection activeCell="N42" activeCellId="3" sqref="C59 N8:N13 N25:N30 N42:N47"/>
      <selection pane="bottomLeft" activeCell="A58" sqref="A58"/>
    </sheetView>
  </sheetViews>
  <sheetFormatPr defaultRowHeight="15" x14ac:dyDescent="0.25"/>
  <cols>
    <col min="1" max="1" width="30.7109375" customWidth="1"/>
    <col min="2" max="2" width="1.7109375" customWidth="1"/>
    <col min="3" max="16" width="15.7109375" customWidth="1"/>
    <col min="17" max="17" width="1.7109375" customWidth="1"/>
    <col min="18" max="19" width="15.7109375" customWidth="1"/>
  </cols>
  <sheetData>
    <row r="1" spans="1:19" x14ac:dyDescent="0.25">
      <c r="A1" s="1" t="s">
        <v>27</v>
      </c>
    </row>
    <row r="2" spans="1:19" x14ac:dyDescent="0.25">
      <c r="A2" s="1" t="s">
        <v>28</v>
      </c>
    </row>
    <row r="3" spans="1:19" x14ac:dyDescent="0.25">
      <c r="A3" s="1" t="s">
        <v>29</v>
      </c>
      <c r="R3" s="82" t="s">
        <v>35</v>
      </c>
      <c r="S3" s="82"/>
    </row>
    <row r="4" spans="1:19" x14ac:dyDescent="0.25"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18</v>
      </c>
      <c r="M4" s="3" t="s">
        <v>19</v>
      </c>
      <c r="N4" s="3" t="s">
        <v>20</v>
      </c>
      <c r="O4" s="3" t="s">
        <v>21</v>
      </c>
      <c r="P4" s="3" t="s">
        <v>22</v>
      </c>
      <c r="R4" s="7" t="s">
        <v>45</v>
      </c>
      <c r="S4" s="7" t="s">
        <v>33</v>
      </c>
    </row>
    <row r="6" spans="1:19" x14ac:dyDescent="0.25">
      <c r="A6" s="23" t="s">
        <v>23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x14ac:dyDescent="0.25">
      <c r="A7" s="2" t="s">
        <v>8</v>
      </c>
    </row>
    <row r="8" spans="1:19" x14ac:dyDescent="0.25">
      <c r="A8" t="s">
        <v>0</v>
      </c>
      <c r="C8" s="14">
        <f t="shared" ref="C8:K8" si="0">ROUND((C16/$C75)*100, 3)</f>
        <v>7.6280000000000001</v>
      </c>
      <c r="D8" s="14">
        <f t="shared" si="0"/>
        <v>3.82</v>
      </c>
      <c r="E8" s="14">
        <f t="shared" si="0"/>
        <v>1.06</v>
      </c>
      <c r="F8" s="14">
        <f t="shared" si="0"/>
        <v>-4.9000000000000002E-2</v>
      </c>
      <c r="G8" s="14">
        <f t="shared" si="0"/>
        <v>0.18099999999999999</v>
      </c>
      <c r="H8" s="14">
        <f t="shared" si="0"/>
        <v>3.9E-2</v>
      </c>
      <c r="I8" s="14">
        <f t="shared" si="0"/>
        <v>1.9E-2</v>
      </c>
      <c r="J8" s="14">
        <f t="shared" si="0"/>
        <v>2.004</v>
      </c>
      <c r="K8" s="14">
        <f t="shared" si="0"/>
        <v>-0.60899999999999999</v>
      </c>
      <c r="L8" s="15">
        <f>SUM(C8:K8)</f>
        <v>14.093</v>
      </c>
      <c r="M8" s="14">
        <f t="shared" ref="M8:M13" si="1">ROUND((M16/$C75)*100, 3)</f>
        <v>0.41599999999999998</v>
      </c>
      <c r="N8" s="61">
        <v>10.387</v>
      </c>
      <c r="O8" s="14">
        <f t="shared" ref="O8:O13" si="2">ROUND((O16/$C75)*100, 3)</f>
        <v>0</v>
      </c>
      <c r="P8" s="15">
        <f>SUM(L8:O8)</f>
        <v>24.896000000000001</v>
      </c>
    </row>
    <row r="9" spans="1:19" x14ac:dyDescent="0.25">
      <c r="A9" t="s">
        <v>1</v>
      </c>
      <c r="C9" s="14">
        <f t="shared" ref="C9:K9" si="3">ROUND((C17/$C76)*100, 3)</f>
        <v>8.5760000000000005</v>
      </c>
      <c r="D9" s="14">
        <f t="shared" si="3"/>
        <v>2.6739999999999999</v>
      </c>
      <c r="E9" s="14">
        <f t="shared" si="3"/>
        <v>1.395</v>
      </c>
      <c r="F9" s="14">
        <f t="shared" si="3"/>
        <v>-4.9000000000000002E-2</v>
      </c>
      <c r="G9" s="14">
        <f t="shared" si="3"/>
        <v>0.188</v>
      </c>
      <c r="H9" s="14">
        <f t="shared" si="3"/>
        <v>0.04</v>
      </c>
      <c r="I9" s="14">
        <f t="shared" si="3"/>
        <v>1.4999999999999999E-2</v>
      </c>
      <c r="J9" s="14">
        <f t="shared" si="3"/>
        <v>0</v>
      </c>
      <c r="K9" s="14">
        <f t="shared" si="3"/>
        <v>-0.14299999999999999</v>
      </c>
      <c r="L9" s="15">
        <f t="shared" ref="L9:L13" si="4">SUM(C9:K9)</f>
        <v>12.696</v>
      </c>
      <c r="M9" s="14">
        <f t="shared" si="1"/>
        <v>0.54300000000000004</v>
      </c>
      <c r="N9" s="61">
        <v>10.16</v>
      </c>
      <c r="O9" s="14">
        <f t="shared" si="2"/>
        <v>0</v>
      </c>
      <c r="P9" s="15">
        <f t="shared" ref="P9:P13" si="5">SUM(L9:O9)</f>
        <v>23.399000000000001</v>
      </c>
    </row>
    <row r="10" spans="1:19" x14ac:dyDescent="0.25">
      <c r="A10" t="s">
        <v>2</v>
      </c>
      <c r="C10" s="14">
        <f t="shared" ref="C10:K10" si="6">ROUND((C18/$C77)*100, 3)</f>
        <v>5.0670000000000002</v>
      </c>
      <c r="D10" s="14">
        <f t="shared" si="6"/>
        <v>2.484</v>
      </c>
      <c r="E10" s="14">
        <f t="shared" si="6"/>
        <v>1.0289999999999999</v>
      </c>
      <c r="F10" s="14">
        <f t="shared" si="6"/>
        <v>-4.9000000000000002E-2</v>
      </c>
      <c r="G10" s="14">
        <f t="shared" si="6"/>
        <v>0.14799999999999999</v>
      </c>
      <c r="H10" s="14">
        <f t="shared" si="6"/>
        <v>3.1E-2</v>
      </c>
      <c r="I10" s="14">
        <f t="shared" si="6"/>
        <v>1.4999999999999999E-2</v>
      </c>
      <c r="J10" s="14">
        <f t="shared" si="6"/>
        <v>0</v>
      </c>
      <c r="K10" s="14">
        <f t="shared" si="6"/>
        <v>-6.0000000000000001E-3</v>
      </c>
      <c r="L10" s="15">
        <f t="shared" si="4"/>
        <v>8.7190000000000012</v>
      </c>
      <c r="M10" s="14">
        <f t="shared" si="1"/>
        <v>0.47199999999999998</v>
      </c>
      <c r="N10" s="61">
        <v>10.183</v>
      </c>
      <c r="O10" s="14">
        <f t="shared" si="2"/>
        <v>0</v>
      </c>
      <c r="P10" s="15">
        <f t="shared" si="5"/>
        <v>19.374000000000002</v>
      </c>
    </row>
    <row r="11" spans="1:19" x14ac:dyDescent="0.25">
      <c r="A11" t="s">
        <v>3</v>
      </c>
      <c r="C11" s="14">
        <f t="shared" ref="C11:K11" si="7">ROUND((C19/$C78)*100, 3)</f>
        <v>5.5869999999999997</v>
      </c>
      <c r="D11" s="14">
        <f t="shared" si="7"/>
        <v>1.613</v>
      </c>
      <c r="E11" s="14">
        <f t="shared" si="7"/>
        <v>1.1080000000000001</v>
      </c>
      <c r="F11" s="14">
        <f t="shared" si="7"/>
        <v>-4.9000000000000002E-2</v>
      </c>
      <c r="G11" s="14">
        <f t="shared" si="7"/>
        <v>0.10199999999999999</v>
      </c>
      <c r="H11" s="14">
        <f t="shared" si="7"/>
        <v>3.4000000000000002E-2</v>
      </c>
      <c r="I11" s="14">
        <f t="shared" si="7"/>
        <v>1.0999999999999999E-2</v>
      </c>
      <c r="J11" s="14">
        <f t="shared" si="7"/>
        <v>0</v>
      </c>
      <c r="K11" s="14">
        <f t="shared" si="7"/>
        <v>-1.7000000000000001E-2</v>
      </c>
      <c r="L11" s="15">
        <f t="shared" si="4"/>
        <v>8.3890000000000011</v>
      </c>
      <c r="M11" s="14">
        <f t="shared" si="1"/>
        <v>0.503</v>
      </c>
      <c r="N11" s="61">
        <v>8.4969999999999999</v>
      </c>
      <c r="O11" s="14">
        <f t="shared" si="2"/>
        <v>0</v>
      </c>
      <c r="P11" s="15">
        <f t="shared" si="5"/>
        <v>17.389000000000003</v>
      </c>
    </row>
    <row r="12" spans="1:19" x14ac:dyDescent="0.25">
      <c r="A12" t="s">
        <v>4</v>
      </c>
      <c r="C12" s="14">
        <f t="shared" ref="C12:K12" si="8">ROUND((C20/$C79)*100, 3)</f>
        <v>9.3680000000000003</v>
      </c>
      <c r="D12" s="14">
        <f t="shared" si="8"/>
        <v>2.1509999999999998</v>
      </c>
      <c r="E12" s="14">
        <f t="shared" si="8"/>
        <v>0.65</v>
      </c>
      <c r="F12" s="14">
        <f t="shared" si="8"/>
        <v>-4.9000000000000002E-2</v>
      </c>
      <c r="G12" s="14">
        <f t="shared" si="8"/>
        <v>0</v>
      </c>
      <c r="H12" s="14">
        <f t="shared" si="8"/>
        <v>2.5999999999999999E-2</v>
      </c>
      <c r="I12" s="14">
        <f t="shared" si="8"/>
        <v>1.2999999999999999E-2</v>
      </c>
      <c r="J12" s="14">
        <f t="shared" si="8"/>
        <v>0</v>
      </c>
      <c r="K12" s="14">
        <f t="shared" si="8"/>
        <v>0</v>
      </c>
      <c r="L12" s="15">
        <f t="shared" si="4"/>
        <v>12.159000000000001</v>
      </c>
      <c r="M12" s="14">
        <f t="shared" si="1"/>
        <v>0.55000000000000004</v>
      </c>
      <c r="N12" s="61">
        <v>6.8559999999999999</v>
      </c>
      <c r="O12" s="14">
        <f t="shared" si="2"/>
        <v>0</v>
      </c>
      <c r="P12" s="15">
        <f t="shared" si="5"/>
        <v>19.565000000000001</v>
      </c>
    </row>
    <row r="13" spans="1:19" x14ac:dyDescent="0.25">
      <c r="A13" s="4" t="s">
        <v>5</v>
      </c>
      <c r="C13" s="16">
        <f t="shared" ref="C13:K13" si="9">ROUND((C21/$C80)*100, 3)</f>
        <v>6.391</v>
      </c>
      <c r="D13" s="16">
        <f t="shared" si="9"/>
        <v>2.9780000000000002</v>
      </c>
      <c r="E13" s="16">
        <f t="shared" si="9"/>
        <v>1.077</v>
      </c>
      <c r="F13" s="16">
        <f t="shared" si="9"/>
        <v>-4.9000000000000002E-2</v>
      </c>
      <c r="G13" s="16">
        <f t="shared" si="9"/>
        <v>0.16300000000000001</v>
      </c>
      <c r="H13" s="16">
        <f t="shared" si="9"/>
        <v>3.5000000000000003E-2</v>
      </c>
      <c r="I13" s="16">
        <f t="shared" si="9"/>
        <v>1.6E-2</v>
      </c>
      <c r="J13" s="16">
        <f t="shared" si="9"/>
        <v>0.73599999999999999</v>
      </c>
      <c r="K13" s="16">
        <f t="shared" si="9"/>
        <v>-0.24199999999999999</v>
      </c>
      <c r="L13" s="16">
        <f t="shared" si="4"/>
        <v>11.105</v>
      </c>
      <c r="M13" s="16">
        <f t="shared" si="1"/>
        <v>0.45900000000000002</v>
      </c>
      <c r="N13" s="62">
        <v>10.218999999999999</v>
      </c>
      <c r="O13" s="16">
        <f t="shared" si="2"/>
        <v>0</v>
      </c>
      <c r="P13" s="16">
        <f t="shared" si="5"/>
        <v>21.783000000000001</v>
      </c>
    </row>
    <row r="14" spans="1:19" x14ac:dyDescent="0.25"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9" x14ac:dyDescent="0.25">
      <c r="A15" s="2" t="s">
        <v>7</v>
      </c>
      <c r="C15" s="11"/>
    </row>
    <row r="16" spans="1:19" x14ac:dyDescent="0.25">
      <c r="A16" t="s">
        <v>0</v>
      </c>
      <c r="C16" s="17">
        <f>Assumptions!C14</f>
        <v>570881988</v>
      </c>
      <c r="D16" s="17">
        <f>Assumptions!D14</f>
        <v>285919204</v>
      </c>
      <c r="E16" s="17">
        <f>Assumptions!E14</f>
        <v>79368365</v>
      </c>
      <c r="F16" s="17">
        <f>Assumptions!F14</f>
        <v>-3655319</v>
      </c>
      <c r="G16" s="17">
        <f>Assumptions!G14</f>
        <v>13570518</v>
      </c>
      <c r="H16" s="17">
        <f>Assumptions!H14</f>
        <v>2927308</v>
      </c>
      <c r="I16" s="17">
        <f>Assumptions!I14</f>
        <v>1418626</v>
      </c>
      <c r="J16" s="17">
        <f>Assumptions!J14</f>
        <v>150000000</v>
      </c>
      <c r="K16" s="17">
        <f>Assumptions!K14</f>
        <v>-45575268</v>
      </c>
      <c r="L16" s="18">
        <f>SUM(C16:K16)</f>
        <v>1054855422</v>
      </c>
      <c r="M16" s="17">
        <f>Assumptions!M14</f>
        <v>31116274</v>
      </c>
      <c r="N16" s="17">
        <f>Assumptions!N14</f>
        <v>765850825</v>
      </c>
      <c r="O16" s="17">
        <f>Assumptions!O14</f>
        <v>0</v>
      </c>
      <c r="P16" s="18">
        <f>SUM(L16:O16)</f>
        <v>1851822521</v>
      </c>
    </row>
    <row r="17" spans="1:19" x14ac:dyDescent="0.25">
      <c r="A17" t="s">
        <v>1</v>
      </c>
      <c r="C17" s="17">
        <f>Assumptions!C15</f>
        <v>175343824</v>
      </c>
      <c r="D17" s="17">
        <f>Assumptions!D15</f>
        <v>54683225</v>
      </c>
      <c r="E17" s="17">
        <f>Assumptions!E15</f>
        <v>28523511</v>
      </c>
      <c r="F17" s="17">
        <f>Assumptions!F15</f>
        <v>-1001013</v>
      </c>
      <c r="G17" s="17">
        <f>Assumptions!G15</f>
        <v>3853610</v>
      </c>
      <c r="H17" s="17">
        <f>Assumptions!H15</f>
        <v>819945</v>
      </c>
      <c r="I17" s="17">
        <f>Assumptions!I15</f>
        <v>306704</v>
      </c>
      <c r="J17" s="17">
        <f>Assumptions!J15</f>
        <v>0</v>
      </c>
      <c r="K17" s="17">
        <f>Assumptions!K15</f>
        <v>-2930739</v>
      </c>
      <c r="L17" s="18">
        <f t="shared" ref="L17:L20" si="10">SUM(C17:K17)</f>
        <v>259599067</v>
      </c>
      <c r="M17" s="17">
        <f>Assumptions!M15</f>
        <v>11094317</v>
      </c>
      <c r="N17" s="17">
        <f>Assumptions!N15</f>
        <v>204985935</v>
      </c>
      <c r="O17" s="17">
        <f>Assumptions!O15</f>
        <v>0</v>
      </c>
      <c r="P17" s="18">
        <f t="shared" ref="P17:P20" si="11">SUM(L17:O17)</f>
        <v>475679319</v>
      </c>
    </row>
    <row r="18" spans="1:19" x14ac:dyDescent="0.25">
      <c r="A18" t="s">
        <v>2</v>
      </c>
      <c r="C18" s="17">
        <f>Assumptions!C16</f>
        <v>527144736</v>
      </c>
      <c r="D18" s="17">
        <f>Assumptions!D16</f>
        <v>258426460</v>
      </c>
      <c r="E18" s="17">
        <f>Assumptions!E16</f>
        <v>107043786</v>
      </c>
      <c r="F18" s="17">
        <f>Assumptions!F16</f>
        <v>-5092806</v>
      </c>
      <c r="G18" s="17">
        <f>Assumptions!G16</f>
        <v>15424685</v>
      </c>
      <c r="H18" s="17">
        <f>Assumptions!H16</f>
        <v>3272965</v>
      </c>
      <c r="I18" s="17">
        <f>Assumptions!I16</f>
        <v>1539107</v>
      </c>
      <c r="J18" s="17">
        <f>Assumptions!J16</f>
        <v>0</v>
      </c>
      <c r="K18" s="17">
        <f>Assumptions!K16</f>
        <v>-662225</v>
      </c>
      <c r="L18" s="18">
        <f t="shared" si="10"/>
        <v>907096708</v>
      </c>
      <c r="M18" s="17">
        <f>Assumptions!M16</f>
        <v>49070916</v>
      </c>
      <c r="N18" s="17">
        <f>Assumptions!N16</f>
        <v>699784412</v>
      </c>
      <c r="O18" s="17">
        <f>Assumptions!O16</f>
        <v>0</v>
      </c>
      <c r="P18" s="18">
        <f t="shared" si="11"/>
        <v>1655952036</v>
      </c>
    </row>
    <row r="19" spans="1:19" x14ac:dyDescent="0.25">
      <c r="A19" t="s">
        <v>3</v>
      </c>
      <c r="C19" s="17">
        <f>Assumptions!C17</f>
        <v>18617830</v>
      </c>
      <c r="D19" s="17">
        <f>Assumptions!D17</f>
        <v>5375676</v>
      </c>
      <c r="E19" s="17">
        <f>Assumptions!E17</f>
        <v>3693284</v>
      </c>
      <c r="F19" s="17">
        <f>Assumptions!F17</f>
        <v>-163143</v>
      </c>
      <c r="G19" s="17">
        <f>Assumptions!G17</f>
        <v>339222</v>
      </c>
      <c r="H19" s="17">
        <f>Assumptions!H17</f>
        <v>112162</v>
      </c>
      <c r="I19" s="17">
        <f>Assumptions!I17</f>
        <v>35976</v>
      </c>
      <c r="J19" s="17">
        <f>Assumptions!J17</f>
        <v>0</v>
      </c>
      <c r="K19" s="17">
        <f>Assumptions!K17</f>
        <v>-55521</v>
      </c>
      <c r="L19" s="18">
        <f t="shared" si="10"/>
        <v>27955486</v>
      </c>
      <c r="M19" s="17">
        <f>Assumptions!M17</f>
        <v>1675410</v>
      </c>
      <c r="N19" s="17">
        <f>Assumptions!N17</f>
        <v>25643706</v>
      </c>
      <c r="O19" s="17">
        <f>Assumptions!O17</f>
        <v>0</v>
      </c>
      <c r="P19" s="18">
        <f t="shared" si="11"/>
        <v>55274602</v>
      </c>
    </row>
    <row r="20" spans="1:19" x14ac:dyDescent="0.25">
      <c r="A20" t="s">
        <v>4</v>
      </c>
      <c r="C20" s="17">
        <f>Assumptions!C18</f>
        <v>9709724</v>
      </c>
      <c r="D20" s="17">
        <f>Assumptions!D18</f>
        <v>2229948</v>
      </c>
      <c r="E20" s="17">
        <f>Assumptions!E18</f>
        <v>673734</v>
      </c>
      <c r="F20" s="17">
        <f>Assumptions!F18</f>
        <v>-50744</v>
      </c>
      <c r="G20" s="17">
        <f>Assumptions!G18</f>
        <v>0</v>
      </c>
      <c r="H20" s="17">
        <f>Assumptions!H18</f>
        <v>27123</v>
      </c>
      <c r="I20" s="17">
        <f>Assumptions!I18</f>
        <v>13475</v>
      </c>
      <c r="J20" s="17">
        <f>Assumptions!J18</f>
        <v>0</v>
      </c>
      <c r="K20" s="17">
        <f>Assumptions!K18</f>
        <v>0</v>
      </c>
      <c r="L20" s="18">
        <f t="shared" si="10"/>
        <v>12603260</v>
      </c>
      <c r="M20" s="17">
        <f>Assumptions!M18</f>
        <v>569579</v>
      </c>
      <c r="N20" s="17">
        <f>Assumptions!N18</f>
        <v>7106245</v>
      </c>
      <c r="O20" s="17">
        <f>Assumptions!O18</f>
        <v>0</v>
      </c>
      <c r="P20" s="18">
        <f t="shared" si="11"/>
        <v>20279084</v>
      </c>
    </row>
    <row r="21" spans="1:19" x14ac:dyDescent="0.25">
      <c r="A21" s="4" t="s">
        <v>5</v>
      </c>
      <c r="C21" s="19">
        <f>SUM(C16:C20)</f>
        <v>1301698102</v>
      </c>
      <c r="D21" s="19">
        <f t="shared" ref="D21:P21" si="12">SUM(D16:D20)</f>
        <v>606634513</v>
      </c>
      <c r="E21" s="19">
        <f t="shared" si="12"/>
        <v>219302680</v>
      </c>
      <c r="F21" s="19">
        <f t="shared" si="12"/>
        <v>-9963025</v>
      </c>
      <c r="G21" s="19">
        <f t="shared" si="12"/>
        <v>33188035</v>
      </c>
      <c r="H21" s="19">
        <f t="shared" si="12"/>
        <v>7159503</v>
      </c>
      <c r="I21" s="19">
        <f t="shared" si="12"/>
        <v>3313888</v>
      </c>
      <c r="J21" s="19">
        <f t="shared" si="12"/>
        <v>150000000</v>
      </c>
      <c r="K21" s="19">
        <f t="shared" si="12"/>
        <v>-49223753</v>
      </c>
      <c r="L21" s="19">
        <f t="shared" si="12"/>
        <v>2262109943</v>
      </c>
      <c r="M21" s="19">
        <f t="shared" si="12"/>
        <v>93526496</v>
      </c>
      <c r="N21" s="19">
        <f t="shared" si="12"/>
        <v>1703371123</v>
      </c>
      <c r="O21" s="19">
        <f t="shared" si="12"/>
        <v>0</v>
      </c>
      <c r="P21" s="19">
        <f t="shared" si="12"/>
        <v>4059007562</v>
      </c>
    </row>
    <row r="23" spans="1:19" x14ac:dyDescent="0.25">
      <c r="A23" s="24" t="s">
        <v>24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19" x14ac:dyDescent="0.25">
      <c r="A24" s="2" t="s">
        <v>8</v>
      </c>
    </row>
    <row r="25" spans="1:19" x14ac:dyDescent="0.25">
      <c r="A25" t="s">
        <v>0</v>
      </c>
      <c r="C25" s="14">
        <f t="shared" ref="C25:K25" si="13">ROUND((C33/$C75)*100, 3)</f>
        <v>7.6520000000000001</v>
      </c>
      <c r="D25" s="14">
        <f t="shared" si="13"/>
        <v>3.82</v>
      </c>
      <c r="E25" s="14">
        <f t="shared" si="13"/>
        <v>1.06</v>
      </c>
      <c r="F25" s="14">
        <f t="shared" si="13"/>
        <v>-4.9000000000000002E-2</v>
      </c>
      <c r="G25" s="14">
        <f t="shared" si="13"/>
        <v>0.18099999999999999</v>
      </c>
      <c r="H25" s="14">
        <f t="shared" si="13"/>
        <v>3.9E-2</v>
      </c>
      <c r="I25" s="14">
        <f t="shared" si="13"/>
        <v>1.9E-2</v>
      </c>
      <c r="J25" s="14">
        <f t="shared" si="13"/>
        <v>2.004</v>
      </c>
      <c r="K25" s="14">
        <f t="shared" si="13"/>
        <v>-0.60899999999999999</v>
      </c>
      <c r="L25" s="15">
        <f>SUM(C25:K25)</f>
        <v>14.116999999999999</v>
      </c>
      <c r="M25" s="14">
        <f t="shared" ref="M25:M30" si="14">ROUND((M33/$C75)*100, 3)</f>
        <v>0.41599999999999998</v>
      </c>
      <c r="N25" s="61">
        <v>10.387</v>
      </c>
      <c r="O25" s="14">
        <f t="shared" ref="O25:O30" si="15">ROUND((O33/$C75)*100, 3)</f>
        <v>0</v>
      </c>
      <c r="P25" s="15">
        <f>SUM(L25:O25)</f>
        <v>24.92</v>
      </c>
      <c r="R25" s="14">
        <f>P25-P8</f>
        <v>2.4000000000000909E-2</v>
      </c>
      <c r="S25" s="31">
        <f>(P25-P8)/P8</f>
        <v>9.6401028277638614E-4</v>
      </c>
    </row>
    <row r="26" spans="1:19" x14ac:dyDescent="0.25">
      <c r="A26" t="s">
        <v>1</v>
      </c>
      <c r="C26" s="14">
        <f t="shared" ref="C26:K26" si="16">ROUND((C34/$C76)*100, 3)</f>
        <v>8.5990000000000002</v>
      </c>
      <c r="D26" s="14">
        <f t="shared" si="16"/>
        <v>2.6739999999999999</v>
      </c>
      <c r="E26" s="14">
        <f t="shared" si="16"/>
        <v>1.395</v>
      </c>
      <c r="F26" s="14">
        <f t="shared" si="16"/>
        <v>-4.9000000000000002E-2</v>
      </c>
      <c r="G26" s="14">
        <f t="shared" si="16"/>
        <v>0.188</v>
      </c>
      <c r="H26" s="14">
        <f t="shared" si="16"/>
        <v>0.04</v>
      </c>
      <c r="I26" s="14">
        <f t="shared" si="16"/>
        <v>1.4999999999999999E-2</v>
      </c>
      <c r="J26" s="14">
        <f t="shared" si="16"/>
        <v>0</v>
      </c>
      <c r="K26" s="14">
        <f t="shared" si="16"/>
        <v>-0.14299999999999999</v>
      </c>
      <c r="L26" s="15">
        <f t="shared" ref="L26:L30" si="17">SUM(C26:K26)</f>
        <v>12.718999999999999</v>
      </c>
      <c r="M26" s="14">
        <f t="shared" si="14"/>
        <v>0.54300000000000004</v>
      </c>
      <c r="N26" s="61">
        <v>10.16</v>
      </c>
      <c r="O26" s="14">
        <f t="shared" si="15"/>
        <v>0</v>
      </c>
      <c r="P26" s="15">
        <f t="shared" ref="P26:P30" si="18">SUM(L26:O26)</f>
        <v>23.421999999999997</v>
      </c>
      <c r="R26" s="14">
        <f t="shared" ref="R26:R30" si="19">P26-P9</f>
        <v>2.2999999999996135E-2</v>
      </c>
      <c r="S26" s="31">
        <f t="shared" ref="S26:S30" si="20">(P26-P9)/P9</f>
        <v>9.8294798923014384E-4</v>
      </c>
    </row>
    <row r="27" spans="1:19" x14ac:dyDescent="0.25">
      <c r="A27" t="s">
        <v>2</v>
      </c>
      <c r="C27" s="14">
        <f t="shared" ref="C27:K27" si="21">ROUND((C35/$C77)*100, 3)</f>
        <v>5.0810000000000004</v>
      </c>
      <c r="D27" s="14">
        <f t="shared" si="21"/>
        <v>2.484</v>
      </c>
      <c r="E27" s="14">
        <f t="shared" si="21"/>
        <v>1.0289999999999999</v>
      </c>
      <c r="F27" s="14">
        <f t="shared" si="21"/>
        <v>-4.9000000000000002E-2</v>
      </c>
      <c r="G27" s="14">
        <f t="shared" si="21"/>
        <v>0.14799999999999999</v>
      </c>
      <c r="H27" s="14">
        <f t="shared" si="21"/>
        <v>3.1E-2</v>
      </c>
      <c r="I27" s="14">
        <f t="shared" si="21"/>
        <v>1.4999999999999999E-2</v>
      </c>
      <c r="J27" s="14">
        <f t="shared" si="21"/>
        <v>0</v>
      </c>
      <c r="K27" s="14">
        <f t="shared" si="21"/>
        <v>-6.0000000000000001E-3</v>
      </c>
      <c r="L27" s="15">
        <f t="shared" si="17"/>
        <v>8.7330000000000023</v>
      </c>
      <c r="M27" s="14">
        <f t="shared" si="14"/>
        <v>0.47199999999999998</v>
      </c>
      <c r="N27" s="61">
        <v>10.183</v>
      </c>
      <c r="O27" s="14">
        <f t="shared" si="15"/>
        <v>0</v>
      </c>
      <c r="P27" s="15">
        <f t="shared" si="18"/>
        <v>19.388000000000002</v>
      </c>
      <c r="R27" s="14">
        <f t="shared" si="19"/>
        <v>1.3999999999999346E-2</v>
      </c>
      <c r="S27" s="31">
        <f t="shared" si="20"/>
        <v>7.2261794157114402E-4</v>
      </c>
    </row>
    <row r="28" spans="1:19" x14ac:dyDescent="0.25">
      <c r="A28" t="s">
        <v>3</v>
      </c>
      <c r="C28" s="14">
        <f t="shared" ref="C28:K28" si="22">ROUND((C36/$C78)*100, 3)</f>
        <v>5.6020000000000003</v>
      </c>
      <c r="D28" s="14">
        <f t="shared" si="22"/>
        <v>1.613</v>
      </c>
      <c r="E28" s="14">
        <f t="shared" si="22"/>
        <v>1.1080000000000001</v>
      </c>
      <c r="F28" s="14">
        <f t="shared" si="22"/>
        <v>-4.9000000000000002E-2</v>
      </c>
      <c r="G28" s="14">
        <f t="shared" si="22"/>
        <v>0.10199999999999999</v>
      </c>
      <c r="H28" s="14">
        <f t="shared" si="22"/>
        <v>3.4000000000000002E-2</v>
      </c>
      <c r="I28" s="14">
        <f t="shared" si="22"/>
        <v>1.0999999999999999E-2</v>
      </c>
      <c r="J28" s="14">
        <f t="shared" si="22"/>
        <v>0</v>
      </c>
      <c r="K28" s="14">
        <f t="shared" si="22"/>
        <v>-1.7000000000000001E-2</v>
      </c>
      <c r="L28" s="15">
        <f t="shared" si="17"/>
        <v>8.4040000000000017</v>
      </c>
      <c r="M28" s="14">
        <f t="shared" si="14"/>
        <v>0.503</v>
      </c>
      <c r="N28" s="61">
        <v>8.4969999999999999</v>
      </c>
      <c r="O28" s="14">
        <f t="shared" si="15"/>
        <v>0</v>
      </c>
      <c r="P28" s="15">
        <f t="shared" si="18"/>
        <v>17.404000000000003</v>
      </c>
      <c r="R28" s="14">
        <f t="shared" si="19"/>
        <v>1.5000000000000568E-2</v>
      </c>
      <c r="S28" s="31">
        <f t="shared" si="20"/>
        <v>8.6261429639430476E-4</v>
      </c>
    </row>
    <row r="29" spans="1:19" x14ac:dyDescent="0.25">
      <c r="A29" t="s">
        <v>4</v>
      </c>
      <c r="C29" s="14">
        <f t="shared" ref="C29:K29" si="23">ROUND((C37/$C79)*100, 3)</f>
        <v>9.3810000000000002</v>
      </c>
      <c r="D29" s="14">
        <f t="shared" si="23"/>
        <v>2.1509999999999998</v>
      </c>
      <c r="E29" s="14">
        <f t="shared" si="23"/>
        <v>0.65</v>
      </c>
      <c r="F29" s="14">
        <f t="shared" si="23"/>
        <v>-4.9000000000000002E-2</v>
      </c>
      <c r="G29" s="14">
        <f t="shared" si="23"/>
        <v>0</v>
      </c>
      <c r="H29" s="14">
        <f t="shared" si="23"/>
        <v>2.5999999999999999E-2</v>
      </c>
      <c r="I29" s="14">
        <f t="shared" si="23"/>
        <v>1.2999999999999999E-2</v>
      </c>
      <c r="J29" s="14">
        <f t="shared" si="23"/>
        <v>0</v>
      </c>
      <c r="K29" s="14">
        <f t="shared" si="23"/>
        <v>0</v>
      </c>
      <c r="L29" s="15">
        <f t="shared" si="17"/>
        <v>12.172000000000001</v>
      </c>
      <c r="M29" s="14">
        <f t="shared" si="14"/>
        <v>0.55000000000000004</v>
      </c>
      <c r="N29" s="61">
        <v>6.8559999999999999</v>
      </c>
      <c r="O29" s="14">
        <f t="shared" si="15"/>
        <v>0</v>
      </c>
      <c r="P29" s="15">
        <f t="shared" si="18"/>
        <v>19.578000000000003</v>
      </c>
      <c r="R29" s="14">
        <f t="shared" si="19"/>
        <v>1.3000000000001677E-2</v>
      </c>
      <c r="S29" s="31">
        <f t="shared" si="20"/>
        <v>6.6445182724261061E-4</v>
      </c>
    </row>
    <row r="30" spans="1:19" x14ac:dyDescent="0.25">
      <c r="A30" s="4" t="s">
        <v>5</v>
      </c>
      <c r="C30" s="16">
        <f t="shared" ref="C30:K30" si="24">ROUND((C38/$C80)*100, 3)</f>
        <v>6.4089999999999998</v>
      </c>
      <c r="D30" s="16">
        <f t="shared" si="24"/>
        <v>2.9780000000000002</v>
      </c>
      <c r="E30" s="16">
        <f t="shared" si="24"/>
        <v>1.077</v>
      </c>
      <c r="F30" s="16">
        <f t="shared" si="24"/>
        <v>-4.9000000000000002E-2</v>
      </c>
      <c r="G30" s="16">
        <f t="shared" si="24"/>
        <v>0.16300000000000001</v>
      </c>
      <c r="H30" s="16">
        <f t="shared" si="24"/>
        <v>3.5000000000000003E-2</v>
      </c>
      <c r="I30" s="16">
        <f t="shared" si="24"/>
        <v>1.6E-2</v>
      </c>
      <c r="J30" s="16">
        <f t="shared" si="24"/>
        <v>0.73599999999999999</v>
      </c>
      <c r="K30" s="16">
        <f t="shared" si="24"/>
        <v>-0.24199999999999999</v>
      </c>
      <c r="L30" s="16">
        <f t="shared" si="17"/>
        <v>11.123000000000001</v>
      </c>
      <c r="M30" s="16">
        <f t="shared" si="14"/>
        <v>0.45900000000000002</v>
      </c>
      <c r="N30" s="62">
        <v>10.218999999999999</v>
      </c>
      <c r="O30" s="16">
        <f t="shared" si="15"/>
        <v>0</v>
      </c>
      <c r="P30" s="16">
        <f t="shared" si="18"/>
        <v>21.801000000000002</v>
      </c>
      <c r="R30" s="16">
        <f t="shared" si="19"/>
        <v>1.8000000000000682E-2</v>
      </c>
      <c r="S30" s="32">
        <f t="shared" si="20"/>
        <v>8.2633246109354457E-4</v>
      </c>
    </row>
    <row r="32" spans="1:19" x14ac:dyDescent="0.25">
      <c r="A32" s="2" t="s">
        <v>7</v>
      </c>
    </row>
    <row r="33" spans="1:19" x14ac:dyDescent="0.25">
      <c r="A33" t="s">
        <v>0</v>
      </c>
      <c r="C33" s="29">
        <f>C16+C59</f>
        <v>572679926.18879533</v>
      </c>
      <c r="D33" s="17">
        <f>D16</f>
        <v>285919204</v>
      </c>
      <c r="E33" s="17">
        <f t="shared" ref="E33:K33" si="25">E16</f>
        <v>79368365</v>
      </c>
      <c r="F33" s="17">
        <f t="shared" si="25"/>
        <v>-3655319</v>
      </c>
      <c r="G33" s="17">
        <f t="shared" si="25"/>
        <v>13570518</v>
      </c>
      <c r="H33" s="17">
        <f t="shared" si="25"/>
        <v>2927308</v>
      </c>
      <c r="I33" s="17">
        <f t="shared" si="25"/>
        <v>1418626</v>
      </c>
      <c r="J33" s="17">
        <f t="shared" si="25"/>
        <v>150000000</v>
      </c>
      <c r="K33" s="17">
        <f t="shared" si="25"/>
        <v>-45575268</v>
      </c>
      <c r="L33" s="18">
        <f>SUM(C33:K33)</f>
        <v>1056653360.1887953</v>
      </c>
      <c r="M33" s="17">
        <f t="shared" ref="M33:O33" si="26">M16</f>
        <v>31116274</v>
      </c>
      <c r="N33" s="17">
        <f t="shared" si="26"/>
        <v>765850825</v>
      </c>
      <c r="O33" s="17">
        <f t="shared" si="26"/>
        <v>0</v>
      </c>
      <c r="P33" s="18">
        <f>SUM(L33:O33)</f>
        <v>1853620459.1887953</v>
      </c>
    </row>
    <row r="34" spans="1:19" x14ac:dyDescent="0.25">
      <c r="A34" t="s">
        <v>1</v>
      </c>
      <c r="C34" s="29">
        <f t="shared" ref="C34:C37" si="27">C17+C60</f>
        <v>175820048.38509461</v>
      </c>
      <c r="D34" s="17">
        <f t="shared" ref="D34:K37" si="28">D17</f>
        <v>54683225</v>
      </c>
      <c r="E34" s="17">
        <f t="shared" si="28"/>
        <v>28523511</v>
      </c>
      <c r="F34" s="17">
        <f t="shared" si="28"/>
        <v>-1001013</v>
      </c>
      <c r="G34" s="17">
        <f t="shared" si="28"/>
        <v>3853610</v>
      </c>
      <c r="H34" s="17">
        <f t="shared" si="28"/>
        <v>819945</v>
      </c>
      <c r="I34" s="17">
        <f t="shared" si="28"/>
        <v>306704</v>
      </c>
      <c r="J34" s="17">
        <f t="shared" si="28"/>
        <v>0</v>
      </c>
      <c r="K34" s="17">
        <f t="shared" si="28"/>
        <v>-2930739</v>
      </c>
      <c r="L34" s="18">
        <f t="shared" ref="L34:L37" si="29">SUM(C34:K34)</f>
        <v>260075291.38509461</v>
      </c>
      <c r="M34" s="17">
        <f t="shared" ref="M34:O34" si="30">M17</f>
        <v>11094317</v>
      </c>
      <c r="N34" s="17">
        <f t="shared" si="30"/>
        <v>204985935</v>
      </c>
      <c r="O34" s="17">
        <f t="shared" si="30"/>
        <v>0</v>
      </c>
      <c r="P34" s="18">
        <f t="shared" ref="P34:P37" si="31">SUM(L34:O34)</f>
        <v>476155543.38509464</v>
      </c>
    </row>
    <row r="35" spans="1:19" x14ac:dyDescent="0.25">
      <c r="A35" t="s">
        <v>2</v>
      </c>
      <c r="C35" s="29">
        <f t="shared" si="27"/>
        <v>528535253.15424263</v>
      </c>
      <c r="D35" s="17">
        <f t="shared" si="28"/>
        <v>258426460</v>
      </c>
      <c r="E35" s="17">
        <f t="shared" si="28"/>
        <v>107043786</v>
      </c>
      <c r="F35" s="17">
        <f t="shared" si="28"/>
        <v>-5092806</v>
      </c>
      <c r="G35" s="17">
        <f t="shared" si="28"/>
        <v>15424685</v>
      </c>
      <c r="H35" s="17">
        <f t="shared" si="28"/>
        <v>3272965</v>
      </c>
      <c r="I35" s="17">
        <f t="shared" si="28"/>
        <v>1539107</v>
      </c>
      <c r="J35" s="17">
        <f t="shared" si="28"/>
        <v>0</v>
      </c>
      <c r="K35" s="17">
        <f t="shared" si="28"/>
        <v>-662225</v>
      </c>
      <c r="L35" s="18">
        <f t="shared" si="29"/>
        <v>908487225.15424263</v>
      </c>
      <c r="M35" s="17">
        <f t="shared" ref="M35:O35" si="32">M18</f>
        <v>49070916</v>
      </c>
      <c r="N35" s="17">
        <f t="shared" si="32"/>
        <v>699784412</v>
      </c>
      <c r="O35" s="17">
        <f t="shared" si="32"/>
        <v>0</v>
      </c>
      <c r="P35" s="18">
        <f t="shared" si="31"/>
        <v>1657342553.1542425</v>
      </c>
    </row>
    <row r="36" spans="1:19" x14ac:dyDescent="0.25">
      <c r="A36" t="s">
        <v>3</v>
      </c>
      <c r="C36" s="29">
        <f t="shared" si="27"/>
        <v>18668030.876289047</v>
      </c>
      <c r="D36" s="17">
        <f t="shared" si="28"/>
        <v>5375676</v>
      </c>
      <c r="E36" s="17">
        <f t="shared" si="28"/>
        <v>3693284</v>
      </c>
      <c r="F36" s="17">
        <f t="shared" si="28"/>
        <v>-163143</v>
      </c>
      <c r="G36" s="17">
        <f t="shared" si="28"/>
        <v>339222</v>
      </c>
      <c r="H36" s="17">
        <f t="shared" si="28"/>
        <v>112162</v>
      </c>
      <c r="I36" s="17">
        <f t="shared" si="28"/>
        <v>35976</v>
      </c>
      <c r="J36" s="17">
        <f t="shared" si="28"/>
        <v>0</v>
      </c>
      <c r="K36" s="17">
        <f t="shared" si="28"/>
        <v>-55521</v>
      </c>
      <c r="L36" s="18">
        <f t="shared" si="29"/>
        <v>28005686.876289047</v>
      </c>
      <c r="M36" s="17">
        <f t="shared" ref="M36:O36" si="33">M19</f>
        <v>1675410</v>
      </c>
      <c r="N36" s="17">
        <f t="shared" si="33"/>
        <v>25643706</v>
      </c>
      <c r="O36" s="17">
        <f t="shared" si="33"/>
        <v>0</v>
      </c>
      <c r="P36" s="18">
        <f t="shared" si="31"/>
        <v>55324802.876289047</v>
      </c>
    </row>
    <row r="37" spans="1:19" x14ac:dyDescent="0.25">
      <c r="A37" t="s">
        <v>4</v>
      </c>
      <c r="C37" s="29">
        <f t="shared" si="27"/>
        <v>9723621.1206816379</v>
      </c>
      <c r="D37" s="17">
        <f t="shared" si="28"/>
        <v>2229948</v>
      </c>
      <c r="E37" s="17">
        <f t="shared" si="28"/>
        <v>673734</v>
      </c>
      <c r="F37" s="17">
        <f t="shared" si="28"/>
        <v>-50744</v>
      </c>
      <c r="G37" s="17">
        <f t="shared" si="28"/>
        <v>0</v>
      </c>
      <c r="H37" s="17">
        <f t="shared" si="28"/>
        <v>27123</v>
      </c>
      <c r="I37" s="17">
        <f t="shared" si="28"/>
        <v>13475</v>
      </c>
      <c r="J37" s="17">
        <f t="shared" si="28"/>
        <v>0</v>
      </c>
      <c r="K37" s="17">
        <f t="shared" si="28"/>
        <v>0</v>
      </c>
      <c r="L37" s="18">
        <f t="shared" si="29"/>
        <v>12617157.120681638</v>
      </c>
      <c r="M37" s="17">
        <f t="shared" ref="M37:O37" si="34">M20</f>
        <v>569579</v>
      </c>
      <c r="N37" s="17">
        <f t="shared" si="34"/>
        <v>7106245</v>
      </c>
      <c r="O37" s="17">
        <f t="shared" si="34"/>
        <v>0</v>
      </c>
      <c r="P37" s="18">
        <f t="shared" si="31"/>
        <v>20292981.120681636</v>
      </c>
    </row>
    <row r="38" spans="1:19" x14ac:dyDescent="0.25">
      <c r="A38" s="4" t="s">
        <v>5</v>
      </c>
      <c r="C38" s="19">
        <f>SUM(C33:C37)</f>
        <v>1305426879.7251034</v>
      </c>
      <c r="D38" s="19">
        <f t="shared" ref="D38" si="35">SUM(D33:D37)</f>
        <v>606634513</v>
      </c>
      <c r="E38" s="19">
        <f t="shared" ref="E38" si="36">SUM(E33:E37)</f>
        <v>219302680</v>
      </c>
      <c r="F38" s="19">
        <f t="shared" ref="F38" si="37">SUM(F33:F37)</f>
        <v>-9963025</v>
      </c>
      <c r="G38" s="19">
        <f t="shared" ref="G38" si="38">SUM(G33:G37)</f>
        <v>33188035</v>
      </c>
      <c r="H38" s="19">
        <f t="shared" ref="H38" si="39">SUM(H33:H37)</f>
        <v>7159503</v>
      </c>
      <c r="I38" s="19">
        <f t="shared" ref="I38" si="40">SUM(I33:I37)</f>
        <v>3313888</v>
      </c>
      <c r="J38" s="19">
        <f t="shared" ref="J38" si="41">SUM(J33:J37)</f>
        <v>150000000</v>
      </c>
      <c r="K38" s="19">
        <f t="shared" ref="K38" si="42">SUM(K33:K37)</f>
        <v>-49223753</v>
      </c>
      <c r="L38" s="19">
        <f t="shared" ref="L38" si="43">SUM(L33:L37)</f>
        <v>2265838720.7251034</v>
      </c>
      <c r="M38" s="19">
        <f t="shared" ref="M38" si="44">SUM(M33:M37)</f>
        <v>93526496</v>
      </c>
      <c r="N38" s="19">
        <f t="shared" ref="N38" si="45">SUM(N33:N37)</f>
        <v>1703371123</v>
      </c>
      <c r="O38" s="19">
        <f t="shared" ref="O38" si="46">SUM(O33:O37)</f>
        <v>0</v>
      </c>
      <c r="P38" s="19">
        <f t="shared" ref="P38" si="47">SUM(P33:P37)</f>
        <v>4062736339.7251029</v>
      </c>
    </row>
    <row r="40" spans="1:19" x14ac:dyDescent="0.25">
      <c r="A40" s="25" t="s">
        <v>25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1:19" x14ac:dyDescent="0.25">
      <c r="A41" s="2" t="s">
        <v>8</v>
      </c>
    </row>
    <row r="42" spans="1:19" x14ac:dyDescent="0.25">
      <c r="A42" t="s">
        <v>0</v>
      </c>
      <c r="C42" s="14">
        <f t="shared" ref="C42:K42" si="48">ROUND((C50/$C75)*100, 3)</f>
        <v>7.6369999999999996</v>
      </c>
      <c r="D42" s="14">
        <f t="shared" si="48"/>
        <v>3.82</v>
      </c>
      <c r="E42" s="14">
        <f t="shared" si="48"/>
        <v>1.06</v>
      </c>
      <c r="F42" s="14">
        <f t="shared" si="48"/>
        <v>-4.9000000000000002E-2</v>
      </c>
      <c r="G42" s="14">
        <f t="shared" si="48"/>
        <v>0.18099999999999999</v>
      </c>
      <c r="H42" s="14">
        <f t="shared" si="48"/>
        <v>3.9E-2</v>
      </c>
      <c r="I42" s="14">
        <f t="shared" si="48"/>
        <v>1.9E-2</v>
      </c>
      <c r="J42" s="14">
        <f t="shared" si="48"/>
        <v>2.004</v>
      </c>
      <c r="K42" s="14">
        <f t="shared" si="48"/>
        <v>-0.60899999999999999</v>
      </c>
      <c r="L42" s="15">
        <f>SUM(C42:K42)</f>
        <v>14.101999999999999</v>
      </c>
      <c r="M42" s="14">
        <f t="shared" ref="M42:M47" si="49">ROUND((M50/$C75)*100, 3)</f>
        <v>0.41599999999999998</v>
      </c>
      <c r="N42" s="61">
        <v>10.387</v>
      </c>
      <c r="O42" s="14">
        <f t="shared" ref="O42:O47" si="50">ROUND((O50/$C75)*100, 3)</f>
        <v>0</v>
      </c>
      <c r="P42" s="15">
        <f>SUM(L42:O42)</f>
        <v>24.905000000000001</v>
      </c>
      <c r="R42" s="14">
        <f>P42-P8</f>
        <v>9.0000000000003411E-3</v>
      </c>
      <c r="S42" s="31">
        <f>(P42-P8)/P8</f>
        <v>3.6150385604114481E-4</v>
      </c>
    </row>
    <row r="43" spans="1:19" x14ac:dyDescent="0.25">
      <c r="A43" t="s">
        <v>1</v>
      </c>
      <c r="C43" s="14">
        <f t="shared" ref="C43:K43" si="51">ROUND((C51/$C76)*100, 3)</f>
        <v>8.5839999999999996</v>
      </c>
      <c r="D43" s="14">
        <f t="shared" si="51"/>
        <v>2.6739999999999999</v>
      </c>
      <c r="E43" s="14">
        <f t="shared" si="51"/>
        <v>1.395</v>
      </c>
      <c r="F43" s="14">
        <f t="shared" si="51"/>
        <v>-4.9000000000000002E-2</v>
      </c>
      <c r="G43" s="14">
        <f t="shared" si="51"/>
        <v>0.188</v>
      </c>
      <c r="H43" s="14">
        <f t="shared" si="51"/>
        <v>0.04</v>
      </c>
      <c r="I43" s="14">
        <f t="shared" si="51"/>
        <v>1.4999999999999999E-2</v>
      </c>
      <c r="J43" s="14">
        <f t="shared" si="51"/>
        <v>0</v>
      </c>
      <c r="K43" s="14">
        <f t="shared" si="51"/>
        <v>-0.14299999999999999</v>
      </c>
      <c r="L43" s="15">
        <f t="shared" ref="L43:L47" si="52">SUM(C43:K43)</f>
        <v>12.703999999999999</v>
      </c>
      <c r="M43" s="14">
        <f t="shared" si="49"/>
        <v>0.54300000000000004</v>
      </c>
      <c r="N43" s="61">
        <v>10.16</v>
      </c>
      <c r="O43" s="14">
        <f t="shared" si="50"/>
        <v>0</v>
      </c>
      <c r="P43" s="15">
        <f t="shared" ref="P43:P47" si="53">SUM(L43:O43)</f>
        <v>23.406999999999996</v>
      </c>
      <c r="R43" s="14">
        <f t="shared" ref="R43:R46" si="54">P43-P9</f>
        <v>7.9999999999955662E-3</v>
      </c>
      <c r="S43" s="31">
        <f t="shared" ref="S43:S46" si="55">(P43-P9)/P9</f>
        <v>3.4189495277557017E-4</v>
      </c>
    </row>
    <row r="44" spans="1:19" x14ac:dyDescent="0.25">
      <c r="A44" t="s">
        <v>2</v>
      </c>
      <c r="C44" s="14">
        <f t="shared" ref="C44:K44" si="56">ROUND((C52/$C77)*100, 3)</f>
        <v>5.0720000000000001</v>
      </c>
      <c r="D44" s="14">
        <f t="shared" si="56"/>
        <v>2.484</v>
      </c>
      <c r="E44" s="14">
        <f t="shared" si="56"/>
        <v>1.0289999999999999</v>
      </c>
      <c r="F44" s="14">
        <f t="shared" si="56"/>
        <v>-4.9000000000000002E-2</v>
      </c>
      <c r="G44" s="14">
        <f t="shared" si="56"/>
        <v>0.14799999999999999</v>
      </c>
      <c r="H44" s="14">
        <f t="shared" si="56"/>
        <v>3.1E-2</v>
      </c>
      <c r="I44" s="14">
        <f t="shared" si="56"/>
        <v>1.4999999999999999E-2</v>
      </c>
      <c r="J44" s="14">
        <f t="shared" si="56"/>
        <v>0</v>
      </c>
      <c r="K44" s="14">
        <f t="shared" si="56"/>
        <v>-6.0000000000000001E-3</v>
      </c>
      <c r="L44" s="15">
        <f t="shared" si="52"/>
        <v>8.724000000000002</v>
      </c>
      <c r="M44" s="14">
        <f t="shared" si="49"/>
        <v>0.47199999999999998</v>
      </c>
      <c r="N44" s="61">
        <v>10.183</v>
      </c>
      <c r="O44" s="14">
        <f t="shared" si="50"/>
        <v>0</v>
      </c>
      <c r="P44" s="15">
        <f t="shared" si="53"/>
        <v>19.379000000000001</v>
      </c>
      <c r="R44" s="14">
        <f t="shared" si="54"/>
        <v>4.9999999999990052E-3</v>
      </c>
      <c r="S44" s="31">
        <f t="shared" si="55"/>
        <v>2.5807783627536927E-4</v>
      </c>
    </row>
    <row r="45" spans="1:19" x14ac:dyDescent="0.25">
      <c r="A45" t="s">
        <v>3</v>
      </c>
      <c r="C45" s="14">
        <f t="shared" ref="C45:K45" si="57">ROUND((C53/$C78)*100, 3)</f>
        <v>5.593</v>
      </c>
      <c r="D45" s="14">
        <f t="shared" si="57"/>
        <v>1.613</v>
      </c>
      <c r="E45" s="14">
        <f t="shared" si="57"/>
        <v>1.1080000000000001</v>
      </c>
      <c r="F45" s="14">
        <f t="shared" si="57"/>
        <v>-4.9000000000000002E-2</v>
      </c>
      <c r="G45" s="14">
        <f t="shared" si="57"/>
        <v>0.10199999999999999</v>
      </c>
      <c r="H45" s="14">
        <f t="shared" si="57"/>
        <v>3.4000000000000002E-2</v>
      </c>
      <c r="I45" s="14">
        <f t="shared" si="57"/>
        <v>1.0999999999999999E-2</v>
      </c>
      <c r="J45" s="14">
        <f t="shared" si="57"/>
        <v>0</v>
      </c>
      <c r="K45" s="14">
        <f t="shared" si="57"/>
        <v>-1.7000000000000001E-2</v>
      </c>
      <c r="L45" s="15">
        <f t="shared" si="52"/>
        <v>8.3950000000000014</v>
      </c>
      <c r="M45" s="14">
        <f t="shared" si="49"/>
        <v>0.503</v>
      </c>
      <c r="N45" s="61">
        <v>8.4969999999999999</v>
      </c>
      <c r="O45" s="14">
        <f t="shared" si="50"/>
        <v>0</v>
      </c>
      <c r="P45" s="15">
        <f t="shared" si="53"/>
        <v>17.395000000000003</v>
      </c>
      <c r="R45" s="14">
        <f t="shared" si="54"/>
        <v>6.0000000000002274E-3</v>
      </c>
      <c r="S45" s="31">
        <f t="shared" si="55"/>
        <v>3.4504571855772194E-4</v>
      </c>
    </row>
    <row r="46" spans="1:19" x14ac:dyDescent="0.25">
      <c r="A46" t="s">
        <v>4</v>
      </c>
      <c r="C46" s="14">
        <f t="shared" ref="C46:K46" si="58">ROUND((C54/$C79)*100, 3)</f>
        <v>9.3729999999999993</v>
      </c>
      <c r="D46" s="14">
        <f t="shared" si="58"/>
        <v>2.1509999999999998</v>
      </c>
      <c r="E46" s="14">
        <f t="shared" si="58"/>
        <v>0.65</v>
      </c>
      <c r="F46" s="14">
        <f t="shared" si="58"/>
        <v>-4.9000000000000002E-2</v>
      </c>
      <c r="G46" s="14">
        <f t="shared" si="58"/>
        <v>0</v>
      </c>
      <c r="H46" s="14">
        <f t="shared" si="58"/>
        <v>2.5999999999999999E-2</v>
      </c>
      <c r="I46" s="14">
        <f t="shared" si="58"/>
        <v>1.2999999999999999E-2</v>
      </c>
      <c r="J46" s="14">
        <f t="shared" si="58"/>
        <v>0</v>
      </c>
      <c r="K46" s="14">
        <f t="shared" si="58"/>
        <v>0</v>
      </c>
      <c r="L46" s="15">
        <f t="shared" si="52"/>
        <v>12.164</v>
      </c>
      <c r="M46" s="14">
        <f t="shared" si="49"/>
        <v>0.55000000000000004</v>
      </c>
      <c r="N46" s="61">
        <v>6.8559999999999999</v>
      </c>
      <c r="O46" s="14">
        <f t="shared" si="50"/>
        <v>0</v>
      </c>
      <c r="P46" s="15">
        <f t="shared" si="53"/>
        <v>19.57</v>
      </c>
      <c r="R46" s="14">
        <f t="shared" si="54"/>
        <v>4.9999999999990052E-3</v>
      </c>
      <c r="S46" s="31">
        <f t="shared" si="55"/>
        <v>2.5555839509322796E-4</v>
      </c>
    </row>
    <row r="47" spans="1:19" x14ac:dyDescent="0.25">
      <c r="A47" s="4" t="s">
        <v>5</v>
      </c>
      <c r="C47" s="16">
        <f t="shared" ref="C47:K47" si="59">ROUND((C55/$C80)*100, 3)</f>
        <v>6.3979999999999997</v>
      </c>
      <c r="D47" s="16">
        <f t="shared" si="59"/>
        <v>2.9780000000000002</v>
      </c>
      <c r="E47" s="16">
        <f t="shared" si="59"/>
        <v>1.077</v>
      </c>
      <c r="F47" s="16">
        <f t="shared" si="59"/>
        <v>-4.9000000000000002E-2</v>
      </c>
      <c r="G47" s="16">
        <f t="shared" si="59"/>
        <v>0.16300000000000001</v>
      </c>
      <c r="H47" s="16">
        <f t="shared" si="59"/>
        <v>3.5000000000000003E-2</v>
      </c>
      <c r="I47" s="16">
        <f t="shared" si="59"/>
        <v>1.6E-2</v>
      </c>
      <c r="J47" s="16">
        <f t="shared" si="59"/>
        <v>0.73599999999999999</v>
      </c>
      <c r="K47" s="16">
        <f t="shared" si="59"/>
        <v>-0.24199999999999999</v>
      </c>
      <c r="L47" s="16">
        <f t="shared" si="52"/>
        <v>11.112000000000002</v>
      </c>
      <c r="M47" s="16">
        <f t="shared" si="49"/>
        <v>0.45900000000000002</v>
      </c>
      <c r="N47" s="62">
        <v>10.218999999999999</v>
      </c>
      <c r="O47" s="16">
        <f t="shared" si="50"/>
        <v>0</v>
      </c>
      <c r="P47" s="16">
        <f t="shared" si="53"/>
        <v>21.79</v>
      </c>
      <c r="R47" s="16">
        <f t="shared" ref="R47" si="60">P47-P13</f>
        <v>6.9999999999978968E-3</v>
      </c>
      <c r="S47" s="32">
        <f t="shared" ref="S47" si="61">(P47-P13)/P13</f>
        <v>3.2135151264738081E-4</v>
      </c>
    </row>
    <row r="49" spans="1:19" x14ac:dyDescent="0.25">
      <c r="A49" s="2" t="s">
        <v>7</v>
      </c>
    </row>
    <row r="50" spans="1:19" x14ac:dyDescent="0.25">
      <c r="A50" t="s">
        <v>0</v>
      </c>
      <c r="C50" s="29">
        <f>C16+C59+C67</f>
        <v>571562886.18879533</v>
      </c>
      <c r="D50" s="17">
        <f>D16</f>
        <v>285919204</v>
      </c>
      <c r="E50" s="17">
        <f t="shared" ref="E50:K50" si="62">E16</f>
        <v>79368365</v>
      </c>
      <c r="F50" s="17">
        <f t="shared" si="62"/>
        <v>-3655319</v>
      </c>
      <c r="G50" s="17">
        <f t="shared" si="62"/>
        <v>13570518</v>
      </c>
      <c r="H50" s="17">
        <f t="shared" si="62"/>
        <v>2927308</v>
      </c>
      <c r="I50" s="17">
        <f t="shared" si="62"/>
        <v>1418626</v>
      </c>
      <c r="J50" s="17">
        <f t="shared" si="62"/>
        <v>150000000</v>
      </c>
      <c r="K50" s="17">
        <f t="shared" si="62"/>
        <v>-45575268</v>
      </c>
      <c r="L50" s="18">
        <f>SUM(C50:K50)</f>
        <v>1055536320.1887953</v>
      </c>
      <c r="M50" s="17">
        <f t="shared" ref="M50:O50" si="63">M16</f>
        <v>31116274</v>
      </c>
      <c r="N50" s="17">
        <f t="shared" si="63"/>
        <v>765850825</v>
      </c>
      <c r="O50" s="17">
        <f t="shared" si="63"/>
        <v>0</v>
      </c>
      <c r="P50" s="18">
        <f>SUM(L50:O50)</f>
        <v>1852503419.1887953</v>
      </c>
    </row>
    <row r="51" spans="1:19" x14ac:dyDescent="0.25">
      <c r="A51" t="s">
        <v>1</v>
      </c>
      <c r="C51" s="29">
        <f t="shared" ref="C51:C54" si="64">C17+C60+C68</f>
        <v>175524175.38509461</v>
      </c>
      <c r="D51" s="17">
        <f t="shared" ref="D51:K51" si="65">D17</f>
        <v>54683225</v>
      </c>
      <c r="E51" s="17">
        <f t="shared" si="65"/>
        <v>28523511</v>
      </c>
      <c r="F51" s="17">
        <f t="shared" si="65"/>
        <v>-1001013</v>
      </c>
      <c r="G51" s="17">
        <f t="shared" si="65"/>
        <v>3853610</v>
      </c>
      <c r="H51" s="17">
        <f t="shared" si="65"/>
        <v>819945</v>
      </c>
      <c r="I51" s="17">
        <f t="shared" si="65"/>
        <v>306704</v>
      </c>
      <c r="J51" s="17">
        <f t="shared" si="65"/>
        <v>0</v>
      </c>
      <c r="K51" s="17">
        <f t="shared" si="65"/>
        <v>-2930739</v>
      </c>
      <c r="L51" s="18">
        <f t="shared" ref="L51:L54" si="66">SUM(C51:K51)</f>
        <v>259779418.38509461</v>
      </c>
      <c r="M51" s="17">
        <f t="shared" ref="M51:O51" si="67">M17</f>
        <v>11094317</v>
      </c>
      <c r="N51" s="17">
        <f t="shared" si="67"/>
        <v>204985935</v>
      </c>
      <c r="O51" s="17">
        <f t="shared" si="67"/>
        <v>0</v>
      </c>
      <c r="P51" s="18">
        <f t="shared" ref="P51:P54" si="68">SUM(L51:O51)</f>
        <v>475859670.38509464</v>
      </c>
    </row>
    <row r="52" spans="1:19" x14ac:dyDescent="0.25">
      <c r="A52" t="s">
        <v>2</v>
      </c>
      <c r="C52" s="29">
        <f t="shared" si="64"/>
        <v>527671339.15424263</v>
      </c>
      <c r="D52" s="17">
        <f t="shared" ref="D52:K52" si="69">D18</f>
        <v>258426460</v>
      </c>
      <c r="E52" s="17">
        <f t="shared" si="69"/>
        <v>107043786</v>
      </c>
      <c r="F52" s="17">
        <f t="shared" si="69"/>
        <v>-5092806</v>
      </c>
      <c r="G52" s="17">
        <f t="shared" si="69"/>
        <v>15424685</v>
      </c>
      <c r="H52" s="17">
        <f t="shared" si="69"/>
        <v>3272965</v>
      </c>
      <c r="I52" s="17">
        <f t="shared" si="69"/>
        <v>1539107</v>
      </c>
      <c r="J52" s="17">
        <f t="shared" si="69"/>
        <v>0</v>
      </c>
      <c r="K52" s="17">
        <f t="shared" si="69"/>
        <v>-662225</v>
      </c>
      <c r="L52" s="18">
        <f t="shared" si="66"/>
        <v>907623311.15424263</v>
      </c>
      <c r="M52" s="17">
        <f t="shared" ref="M52:O52" si="70">M18</f>
        <v>49070916</v>
      </c>
      <c r="N52" s="17">
        <f t="shared" si="70"/>
        <v>699784412</v>
      </c>
      <c r="O52" s="17">
        <f t="shared" si="70"/>
        <v>0</v>
      </c>
      <c r="P52" s="18">
        <f t="shared" si="68"/>
        <v>1656478639.1542425</v>
      </c>
    </row>
    <row r="53" spans="1:19" x14ac:dyDescent="0.25">
      <c r="A53" t="s">
        <v>3</v>
      </c>
      <c r="C53" s="29">
        <f t="shared" si="64"/>
        <v>18636841.876289047</v>
      </c>
      <c r="D53" s="17">
        <f t="shared" ref="D53:K53" si="71">D19</f>
        <v>5375676</v>
      </c>
      <c r="E53" s="17">
        <f t="shared" si="71"/>
        <v>3693284</v>
      </c>
      <c r="F53" s="17">
        <f t="shared" si="71"/>
        <v>-163143</v>
      </c>
      <c r="G53" s="17">
        <f t="shared" si="71"/>
        <v>339222</v>
      </c>
      <c r="H53" s="17">
        <f t="shared" si="71"/>
        <v>112162</v>
      </c>
      <c r="I53" s="17">
        <f t="shared" si="71"/>
        <v>35976</v>
      </c>
      <c r="J53" s="17">
        <f t="shared" si="71"/>
        <v>0</v>
      </c>
      <c r="K53" s="17">
        <f t="shared" si="71"/>
        <v>-55521</v>
      </c>
      <c r="L53" s="18">
        <f t="shared" si="66"/>
        <v>27974497.876289047</v>
      </c>
      <c r="M53" s="17">
        <f t="shared" ref="M53:O53" si="72">M19</f>
        <v>1675410</v>
      </c>
      <c r="N53" s="17">
        <f t="shared" si="72"/>
        <v>25643706</v>
      </c>
      <c r="O53" s="17">
        <f t="shared" si="72"/>
        <v>0</v>
      </c>
      <c r="P53" s="18">
        <f t="shared" si="68"/>
        <v>55293613.876289047</v>
      </c>
    </row>
    <row r="54" spans="1:19" x14ac:dyDescent="0.25">
      <c r="A54" t="s">
        <v>4</v>
      </c>
      <c r="C54" s="29">
        <f t="shared" si="64"/>
        <v>9714987.1206816379</v>
      </c>
      <c r="D54" s="17">
        <f t="shared" ref="D54:K54" si="73">D20</f>
        <v>2229948</v>
      </c>
      <c r="E54" s="17">
        <f t="shared" si="73"/>
        <v>673734</v>
      </c>
      <c r="F54" s="17">
        <f t="shared" si="73"/>
        <v>-50744</v>
      </c>
      <c r="G54" s="17">
        <f t="shared" si="73"/>
        <v>0</v>
      </c>
      <c r="H54" s="17">
        <f t="shared" si="73"/>
        <v>27123</v>
      </c>
      <c r="I54" s="17">
        <f t="shared" si="73"/>
        <v>13475</v>
      </c>
      <c r="J54" s="17">
        <f t="shared" si="73"/>
        <v>0</v>
      </c>
      <c r="K54" s="17">
        <f t="shared" si="73"/>
        <v>0</v>
      </c>
      <c r="L54" s="18">
        <f t="shared" si="66"/>
        <v>12608523.120681638</v>
      </c>
      <c r="M54" s="17">
        <f t="shared" ref="M54:O54" si="74">M20</f>
        <v>569579</v>
      </c>
      <c r="N54" s="17">
        <f t="shared" si="74"/>
        <v>7106245</v>
      </c>
      <c r="O54" s="17">
        <f t="shared" si="74"/>
        <v>0</v>
      </c>
      <c r="P54" s="18">
        <f t="shared" si="68"/>
        <v>20284347.120681636</v>
      </c>
    </row>
    <row r="55" spans="1:19" x14ac:dyDescent="0.25">
      <c r="A55" s="4" t="s">
        <v>5</v>
      </c>
      <c r="C55" s="19">
        <f>SUM(C50:C54)</f>
        <v>1303110229.7251034</v>
      </c>
      <c r="D55" s="19">
        <f t="shared" ref="D55" si="75">SUM(D50:D54)</f>
        <v>606634513</v>
      </c>
      <c r="E55" s="19">
        <f t="shared" ref="E55" si="76">SUM(E50:E54)</f>
        <v>219302680</v>
      </c>
      <c r="F55" s="19">
        <f t="shared" ref="F55" si="77">SUM(F50:F54)</f>
        <v>-9963025</v>
      </c>
      <c r="G55" s="19">
        <f t="shared" ref="G55" si="78">SUM(G50:G54)</f>
        <v>33188035</v>
      </c>
      <c r="H55" s="19">
        <f t="shared" ref="H55" si="79">SUM(H50:H54)</f>
        <v>7159503</v>
      </c>
      <c r="I55" s="19">
        <f t="shared" ref="I55" si="80">SUM(I50:I54)</f>
        <v>3313888</v>
      </c>
      <c r="J55" s="19">
        <f t="shared" ref="J55" si="81">SUM(J50:J54)</f>
        <v>150000000</v>
      </c>
      <c r="K55" s="19">
        <f t="shared" ref="K55" si="82">SUM(K50:K54)</f>
        <v>-49223753</v>
      </c>
      <c r="L55" s="19">
        <f t="shared" ref="L55" si="83">SUM(L50:L54)</f>
        <v>2263522070.7251034</v>
      </c>
      <c r="M55" s="19">
        <f t="shared" ref="M55" si="84">SUM(M50:M54)</f>
        <v>93526496</v>
      </c>
      <c r="N55" s="19">
        <f t="shared" ref="N55" si="85">SUM(N50:N54)</f>
        <v>1703371123</v>
      </c>
      <c r="O55" s="19">
        <f t="shared" ref="O55" si="86">SUM(O50:O54)</f>
        <v>0</v>
      </c>
      <c r="P55" s="19">
        <f t="shared" ref="P55" si="87">SUM(P50:P54)</f>
        <v>4060419689.7251029</v>
      </c>
    </row>
    <row r="57" spans="1:19" x14ac:dyDescent="0.25">
      <c r="A57" s="9" t="s">
        <v>26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s="26" customFormat="1" x14ac:dyDescent="0.25">
      <c r="A58" s="54" t="s">
        <v>50</v>
      </c>
    </row>
    <row r="59" spans="1:19" s="26" customFormat="1" x14ac:dyDescent="0.25">
      <c r="A59" t="s">
        <v>0</v>
      </c>
      <c r="C59" s="27">
        <f>Assumptions!D22-Assumptions!C22</f>
        <v>1797938.1887953584</v>
      </c>
    </row>
    <row r="60" spans="1:19" s="26" customFormat="1" x14ac:dyDescent="0.25">
      <c r="A60" t="s">
        <v>1</v>
      </c>
      <c r="C60" s="27">
        <f>Assumptions!D23-Assumptions!C23</f>
        <v>476224.38509460079</v>
      </c>
    </row>
    <row r="61" spans="1:19" s="26" customFormat="1" x14ac:dyDescent="0.25">
      <c r="A61" t="s">
        <v>2</v>
      </c>
      <c r="C61" s="27">
        <f>Assumptions!D24-Assumptions!C24</f>
        <v>1390517.1542426408</v>
      </c>
    </row>
    <row r="62" spans="1:19" s="26" customFormat="1" x14ac:dyDescent="0.25">
      <c r="A62" t="s">
        <v>3</v>
      </c>
      <c r="C62" s="27">
        <f>Assumptions!D25-Assumptions!C25</f>
        <v>50200.876289046602</v>
      </c>
    </row>
    <row r="63" spans="1:19" s="26" customFormat="1" x14ac:dyDescent="0.25">
      <c r="A63" t="s">
        <v>4</v>
      </c>
      <c r="C63" s="27">
        <f>Assumptions!D26-Assumptions!C26</f>
        <v>13897.120681638055</v>
      </c>
    </row>
    <row r="64" spans="1:19" s="26" customFormat="1" x14ac:dyDescent="0.25">
      <c r="A64" s="4" t="s">
        <v>5</v>
      </c>
      <c r="C64" s="28">
        <f>SUM(C59:C63)</f>
        <v>3728777.7251032842</v>
      </c>
    </row>
    <row r="65" spans="1:3" s="26" customFormat="1" x14ac:dyDescent="0.25">
      <c r="A65"/>
    </row>
    <row r="66" spans="1:3" s="26" customFormat="1" x14ac:dyDescent="0.25">
      <c r="A66" s="2" t="s">
        <v>47</v>
      </c>
    </row>
    <row r="67" spans="1:3" s="26" customFormat="1" x14ac:dyDescent="0.25">
      <c r="A67" t="s">
        <v>0</v>
      </c>
      <c r="C67" s="27">
        <f>Assumptions!D30</f>
        <v>-1117040</v>
      </c>
    </row>
    <row r="68" spans="1:3" s="26" customFormat="1" x14ac:dyDescent="0.25">
      <c r="A68" t="s">
        <v>1</v>
      </c>
      <c r="C68" s="27">
        <f>Assumptions!D31</f>
        <v>-295873</v>
      </c>
    </row>
    <row r="69" spans="1:3" s="26" customFormat="1" x14ac:dyDescent="0.25">
      <c r="A69" t="s">
        <v>2</v>
      </c>
      <c r="C69" s="27">
        <f>Assumptions!D32</f>
        <v>-863914</v>
      </c>
    </row>
    <row r="70" spans="1:3" s="26" customFormat="1" x14ac:dyDescent="0.25">
      <c r="A70" t="s">
        <v>3</v>
      </c>
      <c r="C70" s="27">
        <f>Assumptions!D33</f>
        <v>-31189</v>
      </c>
    </row>
    <row r="71" spans="1:3" s="26" customFormat="1" x14ac:dyDescent="0.25">
      <c r="A71" t="s">
        <v>4</v>
      </c>
      <c r="C71" s="27">
        <f>Assumptions!D34</f>
        <v>-8634</v>
      </c>
    </row>
    <row r="72" spans="1:3" s="26" customFormat="1" x14ac:dyDescent="0.25">
      <c r="A72" s="4" t="s">
        <v>5</v>
      </c>
      <c r="C72" s="28">
        <f>SUM(C67:C71)</f>
        <v>-2316650</v>
      </c>
    </row>
    <row r="73" spans="1:3" s="26" customFormat="1" x14ac:dyDescent="0.25"/>
    <row r="74" spans="1:3" x14ac:dyDescent="0.25">
      <c r="A74" s="2" t="s">
        <v>49</v>
      </c>
    </row>
    <row r="75" spans="1:3" x14ac:dyDescent="0.25">
      <c r="A75" t="s">
        <v>0</v>
      </c>
      <c r="C75" s="12">
        <f>Assumptions!C38</f>
        <v>7484292616.1647892</v>
      </c>
    </row>
    <row r="76" spans="1:3" x14ac:dyDescent="0.25">
      <c r="A76" t="s">
        <v>1</v>
      </c>
      <c r="C76" s="12">
        <f>Assumptions!C39</f>
        <v>2044696147.4340549</v>
      </c>
    </row>
    <row r="77" spans="1:3" x14ac:dyDescent="0.25">
      <c r="A77" t="s">
        <v>2</v>
      </c>
      <c r="C77" s="12">
        <f>Assumptions!C40</f>
        <v>10402700261.505287</v>
      </c>
    </row>
    <row r="78" spans="1:3" x14ac:dyDescent="0.25">
      <c r="A78" t="s">
        <v>3</v>
      </c>
      <c r="C78" s="12">
        <f>Assumptions!C41</f>
        <v>333239511.40185642</v>
      </c>
    </row>
    <row r="79" spans="1:3" x14ac:dyDescent="0.25">
      <c r="A79" t="s">
        <v>4</v>
      </c>
      <c r="C79" s="12">
        <f>Assumptions!C42</f>
        <v>103651320.92586017</v>
      </c>
    </row>
    <row r="80" spans="1:3" x14ac:dyDescent="0.25">
      <c r="A80" s="4" t="s">
        <v>5</v>
      </c>
      <c r="C80" s="13">
        <f>SUM(C75:C79)</f>
        <v>20368579857.43185</v>
      </c>
    </row>
    <row r="82" spans="16:16" x14ac:dyDescent="0.25">
      <c r="P82" s="12"/>
    </row>
    <row r="84" spans="16:16" x14ac:dyDescent="0.25">
      <c r="P84" s="12"/>
    </row>
    <row r="85" spans="16:16" x14ac:dyDescent="0.25">
      <c r="P85" s="12"/>
    </row>
    <row r="86" spans="16:16" x14ac:dyDescent="0.25">
      <c r="P86" s="12"/>
    </row>
  </sheetData>
  <mergeCells count="1">
    <mergeCell ref="R3:S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="85" zoomScaleNormal="85" workbookViewId="0">
      <pane ySplit="4" topLeftCell="A5" activePane="bottomLeft" state="frozen"/>
      <selection activeCell="N42" activeCellId="3" sqref="C59 N8:N13 N25:N30 N42:N47"/>
      <selection pane="bottomLeft" activeCell="C59" sqref="C59"/>
    </sheetView>
  </sheetViews>
  <sheetFormatPr defaultRowHeight="15" x14ac:dyDescent="0.25"/>
  <cols>
    <col min="1" max="1" width="30.7109375" customWidth="1"/>
    <col min="2" max="2" width="1.7109375" customWidth="1"/>
    <col min="3" max="16" width="15.7109375" customWidth="1"/>
    <col min="17" max="17" width="1.7109375" customWidth="1"/>
    <col min="18" max="19" width="15.7109375" customWidth="1"/>
  </cols>
  <sheetData>
    <row r="1" spans="1:19" x14ac:dyDescent="0.25">
      <c r="A1" s="1" t="s">
        <v>27</v>
      </c>
    </row>
    <row r="2" spans="1:19" x14ac:dyDescent="0.25">
      <c r="A2" s="1" t="s">
        <v>28</v>
      </c>
    </row>
    <row r="3" spans="1:19" x14ac:dyDescent="0.25">
      <c r="A3" s="1" t="s">
        <v>36</v>
      </c>
      <c r="R3" s="82" t="s">
        <v>35</v>
      </c>
      <c r="S3" s="82"/>
    </row>
    <row r="4" spans="1:19" x14ac:dyDescent="0.25"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18</v>
      </c>
      <c r="M4" s="3" t="s">
        <v>19</v>
      </c>
      <c r="N4" s="3" t="s">
        <v>20</v>
      </c>
      <c r="O4" s="3" t="s">
        <v>21</v>
      </c>
      <c r="P4" s="3" t="s">
        <v>22</v>
      </c>
      <c r="R4" s="7" t="s">
        <v>34</v>
      </c>
      <c r="S4" s="7" t="s">
        <v>33</v>
      </c>
    </row>
    <row r="6" spans="1:19" x14ac:dyDescent="0.25">
      <c r="A6" s="23" t="s">
        <v>23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x14ac:dyDescent="0.25">
      <c r="A7" s="2" t="s">
        <v>8</v>
      </c>
    </row>
    <row r="8" spans="1:19" x14ac:dyDescent="0.25">
      <c r="A8" t="s">
        <v>0</v>
      </c>
      <c r="C8" s="14">
        <f t="shared" ref="C8:K8" si="0">ROUND((C16/$C75)*100, 3)</f>
        <v>7.6280000000000001</v>
      </c>
      <c r="D8" s="14">
        <f t="shared" si="0"/>
        <v>3.82</v>
      </c>
      <c r="E8" s="14">
        <f t="shared" si="0"/>
        <v>1.06</v>
      </c>
      <c r="F8" s="14">
        <f t="shared" si="0"/>
        <v>-4.9000000000000002E-2</v>
      </c>
      <c r="G8" s="14">
        <f t="shared" si="0"/>
        <v>0.18099999999999999</v>
      </c>
      <c r="H8" s="14">
        <f t="shared" si="0"/>
        <v>3.9E-2</v>
      </c>
      <c r="I8" s="14">
        <f t="shared" si="0"/>
        <v>1.9E-2</v>
      </c>
      <c r="J8" s="14">
        <f t="shared" si="0"/>
        <v>2.004</v>
      </c>
      <c r="K8" s="14">
        <f t="shared" si="0"/>
        <v>-0.60899999999999999</v>
      </c>
      <c r="L8" s="15">
        <f>SUM(C8:K8)</f>
        <v>14.093</v>
      </c>
      <c r="M8" s="14">
        <f t="shared" ref="M8:M13" si="1">ROUND((M16/$C75)*100, 3)</f>
        <v>0.41599999999999998</v>
      </c>
      <c r="N8" s="61">
        <v>10.387</v>
      </c>
      <c r="O8" s="14">
        <f t="shared" ref="O8:O13" si="2">ROUND((O16/$C75)*100, 3)</f>
        <v>0</v>
      </c>
      <c r="P8" s="15">
        <f>SUM(L8:O8)</f>
        <v>24.896000000000001</v>
      </c>
    </row>
    <row r="9" spans="1:19" x14ac:dyDescent="0.25">
      <c r="A9" t="s">
        <v>1</v>
      </c>
      <c r="C9" s="14">
        <f t="shared" ref="C9:K9" si="3">ROUND((C17/$C76)*100, 3)</f>
        <v>8.5760000000000005</v>
      </c>
      <c r="D9" s="14">
        <f t="shared" si="3"/>
        <v>2.6739999999999999</v>
      </c>
      <c r="E9" s="14">
        <f t="shared" si="3"/>
        <v>1.395</v>
      </c>
      <c r="F9" s="14">
        <f t="shared" si="3"/>
        <v>-4.9000000000000002E-2</v>
      </c>
      <c r="G9" s="14">
        <f t="shared" si="3"/>
        <v>0.188</v>
      </c>
      <c r="H9" s="14">
        <f t="shared" si="3"/>
        <v>0.04</v>
      </c>
      <c r="I9" s="14">
        <f t="shared" si="3"/>
        <v>1.4999999999999999E-2</v>
      </c>
      <c r="J9" s="14">
        <f t="shared" si="3"/>
        <v>0</v>
      </c>
      <c r="K9" s="14">
        <f t="shared" si="3"/>
        <v>-0.14299999999999999</v>
      </c>
      <c r="L9" s="15">
        <f t="shared" ref="L9:L13" si="4">SUM(C9:K9)</f>
        <v>12.696</v>
      </c>
      <c r="M9" s="14">
        <f t="shared" si="1"/>
        <v>0.54300000000000004</v>
      </c>
      <c r="N9" s="61">
        <v>10.16</v>
      </c>
      <c r="O9" s="14">
        <f t="shared" si="2"/>
        <v>0</v>
      </c>
      <c r="P9" s="15">
        <f t="shared" ref="P9:P13" si="5">SUM(L9:O9)</f>
        <v>23.399000000000001</v>
      </c>
    </row>
    <row r="10" spans="1:19" x14ac:dyDescent="0.25">
      <c r="A10" t="s">
        <v>2</v>
      </c>
      <c r="C10" s="14">
        <f t="shared" ref="C10:K10" si="6">ROUND((C18/$C77)*100, 3)</f>
        <v>5.0670000000000002</v>
      </c>
      <c r="D10" s="14">
        <f t="shared" si="6"/>
        <v>2.484</v>
      </c>
      <c r="E10" s="14">
        <f t="shared" si="6"/>
        <v>1.0289999999999999</v>
      </c>
      <c r="F10" s="14">
        <f t="shared" si="6"/>
        <v>-4.9000000000000002E-2</v>
      </c>
      <c r="G10" s="14">
        <f t="shared" si="6"/>
        <v>0.14799999999999999</v>
      </c>
      <c r="H10" s="14">
        <f t="shared" si="6"/>
        <v>3.1E-2</v>
      </c>
      <c r="I10" s="14">
        <f t="shared" si="6"/>
        <v>1.4999999999999999E-2</v>
      </c>
      <c r="J10" s="14">
        <f t="shared" si="6"/>
        <v>0</v>
      </c>
      <c r="K10" s="14">
        <f t="shared" si="6"/>
        <v>-6.0000000000000001E-3</v>
      </c>
      <c r="L10" s="15">
        <f t="shared" si="4"/>
        <v>8.7190000000000012</v>
      </c>
      <c r="M10" s="14">
        <f t="shared" si="1"/>
        <v>0.47199999999999998</v>
      </c>
      <c r="N10" s="61">
        <v>10.183</v>
      </c>
      <c r="O10" s="14">
        <f t="shared" si="2"/>
        <v>0</v>
      </c>
      <c r="P10" s="15">
        <f t="shared" si="5"/>
        <v>19.374000000000002</v>
      </c>
    </row>
    <row r="11" spans="1:19" x14ac:dyDescent="0.25">
      <c r="A11" t="s">
        <v>3</v>
      </c>
      <c r="C11" s="14">
        <f t="shared" ref="C11:K11" si="7">ROUND((C19/$C78)*100, 3)</f>
        <v>5.5869999999999997</v>
      </c>
      <c r="D11" s="14">
        <f t="shared" si="7"/>
        <v>1.613</v>
      </c>
      <c r="E11" s="14">
        <f t="shared" si="7"/>
        <v>1.1080000000000001</v>
      </c>
      <c r="F11" s="14">
        <f t="shared" si="7"/>
        <v>-4.9000000000000002E-2</v>
      </c>
      <c r="G11" s="14">
        <f t="shared" si="7"/>
        <v>0.10199999999999999</v>
      </c>
      <c r="H11" s="14">
        <f t="shared" si="7"/>
        <v>3.4000000000000002E-2</v>
      </c>
      <c r="I11" s="14">
        <f t="shared" si="7"/>
        <v>1.0999999999999999E-2</v>
      </c>
      <c r="J11" s="14">
        <f t="shared" si="7"/>
        <v>0</v>
      </c>
      <c r="K11" s="14">
        <f t="shared" si="7"/>
        <v>-1.7000000000000001E-2</v>
      </c>
      <c r="L11" s="15">
        <f t="shared" si="4"/>
        <v>8.3890000000000011</v>
      </c>
      <c r="M11" s="14">
        <f t="shared" si="1"/>
        <v>0.503</v>
      </c>
      <c r="N11" s="61">
        <v>8.4969999999999999</v>
      </c>
      <c r="O11" s="14">
        <f t="shared" si="2"/>
        <v>0</v>
      </c>
      <c r="P11" s="15">
        <f t="shared" si="5"/>
        <v>17.389000000000003</v>
      </c>
    </row>
    <row r="12" spans="1:19" x14ac:dyDescent="0.25">
      <c r="A12" t="s">
        <v>4</v>
      </c>
      <c r="C12" s="14">
        <f t="shared" ref="C12:K12" si="8">ROUND((C20/$C79)*100, 3)</f>
        <v>9.3680000000000003</v>
      </c>
      <c r="D12" s="14">
        <f t="shared" si="8"/>
        <v>2.1509999999999998</v>
      </c>
      <c r="E12" s="14">
        <f t="shared" si="8"/>
        <v>0.65</v>
      </c>
      <c r="F12" s="14">
        <f t="shared" si="8"/>
        <v>-4.9000000000000002E-2</v>
      </c>
      <c r="G12" s="14">
        <f t="shared" si="8"/>
        <v>0</v>
      </c>
      <c r="H12" s="14">
        <f t="shared" si="8"/>
        <v>2.5999999999999999E-2</v>
      </c>
      <c r="I12" s="14">
        <f t="shared" si="8"/>
        <v>1.2999999999999999E-2</v>
      </c>
      <c r="J12" s="14">
        <f t="shared" si="8"/>
        <v>0</v>
      </c>
      <c r="K12" s="14">
        <f t="shared" si="8"/>
        <v>0</v>
      </c>
      <c r="L12" s="15">
        <f t="shared" si="4"/>
        <v>12.159000000000001</v>
      </c>
      <c r="M12" s="14">
        <f t="shared" si="1"/>
        <v>0.55000000000000004</v>
      </c>
      <c r="N12" s="61">
        <v>6.8559999999999999</v>
      </c>
      <c r="O12" s="14">
        <f t="shared" si="2"/>
        <v>0</v>
      </c>
      <c r="P12" s="15">
        <f t="shared" si="5"/>
        <v>19.565000000000001</v>
      </c>
    </row>
    <row r="13" spans="1:19" x14ac:dyDescent="0.25">
      <c r="A13" s="4" t="s">
        <v>5</v>
      </c>
      <c r="C13" s="16">
        <f t="shared" ref="C13:K13" si="9">ROUND((C21/$C80)*100, 3)</f>
        <v>6.391</v>
      </c>
      <c r="D13" s="16">
        <f t="shared" si="9"/>
        <v>2.9780000000000002</v>
      </c>
      <c r="E13" s="16">
        <f t="shared" si="9"/>
        <v>1.077</v>
      </c>
      <c r="F13" s="16">
        <f t="shared" si="9"/>
        <v>-4.9000000000000002E-2</v>
      </c>
      <c r="G13" s="16">
        <f t="shared" si="9"/>
        <v>0.16300000000000001</v>
      </c>
      <c r="H13" s="16">
        <f t="shared" si="9"/>
        <v>3.5000000000000003E-2</v>
      </c>
      <c r="I13" s="16">
        <f t="shared" si="9"/>
        <v>1.6E-2</v>
      </c>
      <c r="J13" s="16">
        <f t="shared" si="9"/>
        <v>0.73599999999999999</v>
      </c>
      <c r="K13" s="16">
        <f t="shared" si="9"/>
        <v>-0.24199999999999999</v>
      </c>
      <c r="L13" s="16">
        <f t="shared" si="4"/>
        <v>11.105</v>
      </c>
      <c r="M13" s="16">
        <f t="shared" si="1"/>
        <v>0.45900000000000002</v>
      </c>
      <c r="N13" s="62">
        <v>10.218999999999999</v>
      </c>
      <c r="O13" s="16">
        <f t="shared" si="2"/>
        <v>0</v>
      </c>
      <c r="P13" s="16">
        <f t="shared" si="5"/>
        <v>21.783000000000001</v>
      </c>
    </row>
    <row r="14" spans="1:19" x14ac:dyDescent="0.25"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9" x14ac:dyDescent="0.25">
      <c r="A15" s="2" t="s">
        <v>7</v>
      </c>
      <c r="C15" s="11"/>
    </row>
    <row r="16" spans="1:19" x14ac:dyDescent="0.25">
      <c r="A16" t="s">
        <v>0</v>
      </c>
      <c r="C16" s="17">
        <f>Assumptions!C14</f>
        <v>570881988</v>
      </c>
      <c r="D16" s="17">
        <f>Assumptions!D14</f>
        <v>285919204</v>
      </c>
      <c r="E16" s="17">
        <f>Assumptions!E14</f>
        <v>79368365</v>
      </c>
      <c r="F16" s="17">
        <f>Assumptions!F14</f>
        <v>-3655319</v>
      </c>
      <c r="G16" s="17">
        <f>Assumptions!G14</f>
        <v>13570518</v>
      </c>
      <c r="H16" s="17">
        <f>Assumptions!H14</f>
        <v>2927308</v>
      </c>
      <c r="I16" s="17">
        <f>Assumptions!I14</f>
        <v>1418626</v>
      </c>
      <c r="J16" s="17">
        <f>Assumptions!J14</f>
        <v>150000000</v>
      </c>
      <c r="K16" s="17">
        <f>Assumptions!K14</f>
        <v>-45575268</v>
      </c>
      <c r="L16" s="18">
        <f>SUM(C16:K16)</f>
        <v>1054855422</v>
      </c>
      <c r="M16" s="17">
        <f>Assumptions!M14</f>
        <v>31116274</v>
      </c>
      <c r="N16" s="17">
        <f>Assumptions!N14</f>
        <v>765850825</v>
      </c>
      <c r="O16" s="17">
        <f>Assumptions!O14</f>
        <v>0</v>
      </c>
      <c r="P16" s="18">
        <f>SUM(L16:O16)</f>
        <v>1851822521</v>
      </c>
    </row>
    <row r="17" spans="1:19" x14ac:dyDescent="0.25">
      <c r="A17" t="s">
        <v>1</v>
      </c>
      <c r="C17" s="17">
        <f>Assumptions!C15</f>
        <v>175343824</v>
      </c>
      <c r="D17" s="17">
        <f>Assumptions!D15</f>
        <v>54683225</v>
      </c>
      <c r="E17" s="17">
        <f>Assumptions!E15</f>
        <v>28523511</v>
      </c>
      <c r="F17" s="17">
        <f>Assumptions!F15</f>
        <v>-1001013</v>
      </c>
      <c r="G17" s="17">
        <f>Assumptions!G15</f>
        <v>3853610</v>
      </c>
      <c r="H17" s="17">
        <f>Assumptions!H15</f>
        <v>819945</v>
      </c>
      <c r="I17" s="17">
        <f>Assumptions!I15</f>
        <v>306704</v>
      </c>
      <c r="J17" s="17">
        <f>Assumptions!J15</f>
        <v>0</v>
      </c>
      <c r="K17" s="17">
        <f>Assumptions!K15</f>
        <v>-2930739</v>
      </c>
      <c r="L17" s="18">
        <f t="shared" ref="L17:L20" si="10">SUM(C17:K17)</f>
        <v>259599067</v>
      </c>
      <c r="M17" s="17">
        <f>Assumptions!M15</f>
        <v>11094317</v>
      </c>
      <c r="N17" s="17">
        <f>Assumptions!N15</f>
        <v>204985935</v>
      </c>
      <c r="O17" s="17">
        <f>Assumptions!O15</f>
        <v>0</v>
      </c>
      <c r="P17" s="18">
        <f t="shared" ref="P17:P20" si="11">SUM(L17:O17)</f>
        <v>475679319</v>
      </c>
    </row>
    <row r="18" spans="1:19" x14ac:dyDescent="0.25">
      <c r="A18" t="s">
        <v>2</v>
      </c>
      <c r="C18" s="17">
        <f>Assumptions!C16</f>
        <v>527144736</v>
      </c>
      <c r="D18" s="17">
        <f>Assumptions!D16</f>
        <v>258426460</v>
      </c>
      <c r="E18" s="17">
        <f>Assumptions!E16</f>
        <v>107043786</v>
      </c>
      <c r="F18" s="17">
        <f>Assumptions!F16</f>
        <v>-5092806</v>
      </c>
      <c r="G18" s="17">
        <f>Assumptions!G16</f>
        <v>15424685</v>
      </c>
      <c r="H18" s="17">
        <f>Assumptions!H16</f>
        <v>3272965</v>
      </c>
      <c r="I18" s="17">
        <f>Assumptions!I16</f>
        <v>1539107</v>
      </c>
      <c r="J18" s="17">
        <f>Assumptions!J16</f>
        <v>0</v>
      </c>
      <c r="K18" s="17">
        <f>Assumptions!K16</f>
        <v>-662225</v>
      </c>
      <c r="L18" s="18">
        <f t="shared" si="10"/>
        <v>907096708</v>
      </c>
      <c r="M18" s="17">
        <f>Assumptions!M16</f>
        <v>49070916</v>
      </c>
      <c r="N18" s="17">
        <f>Assumptions!N16</f>
        <v>699784412</v>
      </c>
      <c r="O18" s="17">
        <f>Assumptions!O16</f>
        <v>0</v>
      </c>
      <c r="P18" s="18">
        <f t="shared" si="11"/>
        <v>1655952036</v>
      </c>
    </row>
    <row r="19" spans="1:19" x14ac:dyDescent="0.25">
      <c r="A19" t="s">
        <v>3</v>
      </c>
      <c r="C19" s="17">
        <f>Assumptions!C17</f>
        <v>18617830</v>
      </c>
      <c r="D19" s="17">
        <f>Assumptions!D17</f>
        <v>5375676</v>
      </c>
      <c r="E19" s="17">
        <f>Assumptions!E17</f>
        <v>3693284</v>
      </c>
      <c r="F19" s="17">
        <f>Assumptions!F17</f>
        <v>-163143</v>
      </c>
      <c r="G19" s="17">
        <f>Assumptions!G17</f>
        <v>339222</v>
      </c>
      <c r="H19" s="17">
        <f>Assumptions!H17</f>
        <v>112162</v>
      </c>
      <c r="I19" s="17">
        <f>Assumptions!I17</f>
        <v>35976</v>
      </c>
      <c r="J19" s="17">
        <f>Assumptions!J17</f>
        <v>0</v>
      </c>
      <c r="K19" s="17">
        <f>Assumptions!K17</f>
        <v>-55521</v>
      </c>
      <c r="L19" s="18">
        <f t="shared" si="10"/>
        <v>27955486</v>
      </c>
      <c r="M19" s="17">
        <f>Assumptions!M17</f>
        <v>1675410</v>
      </c>
      <c r="N19" s="17">
        <f>Assumptions!N17</f>
        <v>25643706</v>
      </c>
      <c r="O19" s="17">
        <f>Assumptions!O17</f>
        <v>0</v>
      </c>
      <c r="P19" s="18">
        <f t="shared" si="11"/>
        <v>55274602</v>
      </c>
    </row>
    <row r="20" spans="1:19" x14ac:dyDescent="0.25">
      <c r="A20" t="s">
        <v>4</v>
      </c>
      <c r="C20" s="17">
        <f>Assumptions!C18</f>
        <v>9709724</v>
      </c>
      <c r="D20" s="17">
        <f>Assumptions!D18</f>
        <v>2229948</v>
      </c>
      <c r="E20" s="17">
        <f>Assumptions!E18</f>
        <v>673734</v>
      </c>
      <c r="F20" s="17">
        <f>Assumptions!F18</f>
        <v>-50744</v>
      </c>
      <c r="G20" s="17">
        <f>Assumptions!G18</f>
        <v>0</v>
      </c>
      <c r="H20" s="17">
        <f>Assumptions!H18</f>
        <v>27123</v>
      </c>
      <c r="I20" s="17">
        <f>Assumptions!I18</f>
        <v>13475</v>
      </c>
      <c r="J20" s="17">
        <f>Assumptions!J18</f>
        <v>0</v>
      </c>
      <c r="K20" s="17">
        <f>Assumptions!K18</f>
        <v>0</v>
      </c>
      <c r="L20" s="18">
        <f t="shared" si="10"/>
        <v>12603260</v>
      </c>
      <c r="M20" s="17">
        <f>Assumptions!M18</f>
        <v>569579</v>
      </c>
      <c r="N20" s="17">
        <f>Assumptions!N18</f>
        <v>7106245</v>
      </c>
      <c r="O20" s="17">
        <f>Assumptions!O18</f>
        <v>0</v>
      </c>
      <c r="P20" s="18">
        <f t="shared" si="11"/>
        <v>20279084</v>
      </c>
    </row>
    <row r="21" spans="1:19" x14ac:dyDescent="0.25">
      <c r="A21" s="4" t="s">
        <v>5</v>
      </c>
      <c r="C21" s="19">
        <f>SUM(C16:C20)</f>
        <v>1301698102</v>
      </c>
      <c r="D21" s="19">
        <f t="shared" ref="D21:P21" si="12">SUM(D16:D20)</f>
        <v>606634513</v>
      </c>
      <c r="E21" s="19">
        <f t="shared" si="12"/>
        <v>219302680</v>
      </c>
      <c r="F21" s="19">
        <f t="shared" si="12"/>
        <v>-9963025</v>
      </c>
      <c r="G21" s="19">
        <f t="shared" si="12"/>
        <v>33188035</v>
      </c>
      <c r="H21" s="19">
        <f t="shared" si="12"/>
        <v>7159503</v>
      </c>
      <c r="I21" s="19">
        <f t="shared" si="12"/>
        <v>3313888</v>
      </c>
      <c r="J21" s="19">
        <f t="shared" si="12"/>
        <v>150000000</v>
      </c>
      <c r="K21" s="19">
        <f t="shared" si="12"/>
        <v>-49223753</v>
      </c>
      <c r="L21" s="19">
        <f t="shared" si="12"/>
        <v>2262109943</v>
      </c>
      <c r="M21" s="19">
        <f t="shared" si="12"/>
        <v>93526496</v>
      </c>
      <c r="N21" s="19">
        <f t="shared" si="12"/>
        <v>1703371123</v>
      </c>
      <c r="O21" s="19">
        <f t="shared" si="12"/>
        <v>0</v>
      </c>
      <c r="P21" s="19">
        <f t="shared" si="12"/>
        <v>4059007562</v>
      </c>
    </row>
    <row r="23" spans="1:19" x14ac:dyDescent="0.25">
      <c r="A23" s="24" t="s">
        <v>24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19" x14ac:dyDescent="0.25">
      <c r="A24" s="2" t="s">
        <v>8</v>
      </c>
    </row>
    <row r="25" spans="1:19" x14ac:dyDescent="0.25">
      <c r="A25" t="s">
        <v>0</v>
      </c>
      <c r="C25" s="14">
        <f t="shared" ref="C25:K25" si="13">ROUND((C33/$C75)*100, 3)</f>
        <v>7.6719999999999997</v>
      </c>
      <c r="D25" s="14">
        <f t="shared" si="13"/>
        <v>3.82</v>
      </c>
      <c r="E25" s="14">
        <f t="shared" si="13"/>
        <v>1.06</v>
      </c>
      <c r="F25" s="14">
        <f t="shared" si="13"/>
        <v>-4.9000000000000002E-2</v>
      </c>
      <c r="G25" s="14">
        <f t="shared" si="13"/>
        <v>0.18099999999999999</v>
      </c>
      <c r="H25" s="14">
        <f t="shared" si="13"/>
        <v>3.9E-2</v>
      </c>
      <c r="I25" s="14">
        <f t="shared" si="13"/>
        <v>1.9E-2</v>
      </c>
      <c r="J25" s="14">
        <f t="shared" si="13"/>
        <v>2.004</v>
      </c>
      <c r="K25" s="14">
        <f t="shared" si="13"/>
        <v>-0.60899999999999999</v>
      </c>
      <c r="L25" s="15">
        <f>SUM(C25:K25)</f>
        <v>14.136999999999999</v>
      </c>
      <c r="M25" s="14">
        <f t="shared" ref="M25:M30" si="14">ROUND((M33/$C75)*100, 3)</f>
        <v>0.41599999999999998</v>
      </c>
      <c r="N25" s="61">
        <v>10.387</v>
      </c>
      <c r="O25" s="14">
        <f t="shared" ref="O25:O30" si="15">ROUND((O33/$C75)*100, 3)</f>
        <v>0</v>
      </c>
      <c r="P25" s="15">
        <f>SUM(L25:O25)</f>
        <v>24.939999999999998</v>
      </c>
      <c r="R25" s="14">
        <f>P25-P8</f>
        <v>4.399999999999693E-2</v>
      </c>
      <c r="S25" s="31">
        <f>(P25-P8)/P8</f>
        <v>1.767352185089851E-3</v>
      </c>
    </row>
    <row r="26" spans="1:19" x14ac:dyDescent="0.25">
      <c r="A26" t="s">
        <v>1</v>
      </c>
      <c r="C26" s="14">
        <f t="shared" ref="C26:K26" si="16">ROUND((C34/$C76)*100, 3)</f>
        <v>8.6180000000000003</v>
      </c>
      <c r="D26" s="14">
        <f t="shared" si="16"/>
        <v>2.6739999999999999</v>
      </c>
      <c r="E26" s="14">
        <f t="shared" si="16"/>
        <v>1.395</v>
      </c>
      <c r="F26" s="14">
        <f t="shared" si="16"/>
        <v>-4.9000000000000002E-2</v>
      </c>
      <c r="G26" s="14">
        <f t="shared" si="16"/>
        <v>0.188</v>
      </c>
      <c r="H26" s="14">
        <f t="shared" si="16"/>
        <v>0.04</v>
      </c>
      <c r="I26" s="14">
        <f t="shared" si="16"/>
        <v>1.4999999999999999E-2</v>
      </c>
      <c r="J26" s="14">
        <f t="shared" si="16"/>
        <v>0</v>
      </c>
      <c r="K26" s="14">
        <f t="shared" si="16"/>
        <v>-0.14299999999999999</v>
      </c>
      <c r="L26" s="15">
        <f t="shared" ref="L26:L30" si="17">SUM(C26:K26)</f>
        <v>12.738</v>
      </c>
      <c r="M26" s="14">
        <f t="shared" si="14"/>
        <v>0.54300000000000004</v>
      </c>
      <c r="N26" s="61">
        <v>10.16</v>
      </c>
      <c r="O26" s="14">
        <f t="shared" si="15"/>
        <v>0</v>
      </c>
      <c r="P26" s="15">
        <f t="shared" ref="P26:P30" si="18">SUM(L26:O26)</f>
        <v>23.440999999999999</v>
      </c>
      <c r="R26" s="14">
        <f t="shared" ref="R26:R30" si="19">P26-P9</f>
        <v>4.1999999999998039E-2</v>
      </c>
      <c r="S26" s="31">
        <f t="shared" ref="S26:S30" si="20">(P26-P9)/P9</f>
        <v>1.7949485020726543E-3</v>
      </c>
    </row>
    <row r="27" spans="1:19" x14ac:dyDescent="0.25">
      <c r="A27" t="s">
        <v>2</v>
      </c>
      <c r="C27" s="14">
        <f t="shared" ref="C27:K27" si="21">ROUND((C35/$C77)*100, 3)</f>
        <v>5.0919999999999996</v>
      </c>
      <c r="D27" s="14">
        <f t="shared" si="21"/>
        <v>2.484</v>
      </c>
      <c r="E27" s="14">
        <f t="shared" si="21"/>
        <v>1.0289999999999999</v>
      </c>
      <c r="F27" s="14">
        <f t="shared" si="21"/>
        <v>-4.9000000000000002E-2</v>
      </c>
      <c r="G27" s="14">
        <f t="shared" si="21"/>
        <v>0.14799999999999999</v>
      </c>
      <c r="H27" s="14">
        <f t="shared" si="21"/>
        <v>3.1E-2</v>
      </c>
      <c r="I27" s="14">
        <f t="shared" si="21"/>
        <v>1.4999999999999999E-2</v>
      </c>
      <c r="J27" s="14">
        <f t="shared" si="21"/>
        <v>0</v>
      </c>
      <c r="K27" s="14">
        <f t="shared" si="21"/>
        <v>-6.0000000000000001E-3</v>
      </c>
      <c r="L27" s="15">
        <f t="shared" si="17"/>
        <v>8.7440000000000015</v>
      </c>
      <c r="M27" s="14">
        <f t="shared" si="14"/>
        <v>0.47199999999999998</v>
      </c>
      <c r="N27" s="61">
        <v>10.183</v>
      </c>
      <c r="O27" s="14">
        <f t="shared" si="15"/>
        <v>0</v>
      </c>
      <c r="P27" s="15">
        <f t="shared" si="18"/>
        <v>19.399000000000001</v>
      </c>
      <c r="R27" s="14">
        <f t="shared" si="19"/>
        <v>2.4999999999998579E-2</v>
      </c>
      <c r="S27" s="31">
        <f t="shared" si="20"/>
        <v>1.2903891813770298E-3</v>
      </c>
    </row>
    <row r="28" spans="1:19" x14ac:dyDescent="0.25">
      <c r="A28" t="s">
        <v>3</v>
      </c>
      <c r="C28" s="14">
        <f t="shared" ref="C28:K28" si="22">ROUND((C36/$C78)*100, 3)</f>
        <v>5.6139999999999999</v>
      </c>
      <c r="D28" s="14">
        <f t="shared" si="22"/>
        <v>1.613</v>
      </c>
      <c r="E28" s="14">
        <f t="shared" si="22"/>
        <v>1.1080000000000001</v>
      </c>
      <c r="F28" s="14">
        <f t="shared" si="22"/>
        <v>-4.9000000000000002E-2</v>
      </c>
      <c r="G28" s="14">
        <f t="shared" si="22"/>
        <v>0.10199999999999999</v>
      </c>
      <c r="H28" s="14">
        <f t="shared" si="22"/>
        <v>3.4000000000000002E-2</v>
      </c>
      <c r="I28" s="14">
        <f t="shared" si="22"/>
        <v>1.0999999999999999E-2</v>
      </c>
      <c r="J28" s="14">
        <f t="shared" si="22"/>
        <v>0</v>
      </c>
      <c r="K28" s="14">
        <f t="shared" si="22"/>
        <v>-1.7000000000000001E-2</v>
      </c>
      <c r="L28" s="15">
        <f t="shared" si="17"/>
        <v>8.4160000000000021</v>
      </c>
      <c r="M28" s="14">
        <f t="shared" si="14"/>
        <v>0.503</v>
      </c>
      <c r="N28" s="61">
        <v>8.4969999999999999</v>
      </c>
      <c r="O28" s="14">
        <f t="shared" si="15"/>
        <v>0</v>
      </c>
      <c r="P28" s="15">
        <f t="shared" si="18"/>
        <v>17.416000000000004</v>
      </c>
      <c r="R28" s="14">
        <f t="shared" si="19"/>
        <v>2.7000000000001023E-2</v>
      </c>
      <c r="S28" s="31">
        <f t="shared" si="20"/>
        <v>1.5527057335097485E-3</v>
      </c>
    </row>
    <row r="29" spans="1:19" x14ac:dyDescent="0.25">
      <c r="A29" t="s">
        <v>4</v>
      </c>
      <c r="C29" s="14">
        <f t="shared" ref="C29:K29" si="23">ROUND((C37/$C79)*100, 3)</f>
        <v>9.3919999999999995</v>
      </c>
      <c r="D29" s="14">
        <f t="shared" si="23"/>
        <v>2.1509999999999998</v>
      </c>
      <c r="E29" s="14">
        <f t="shared" si="23"/>
        <v>0.65</v>
      </c>
      <c r="F29" s="14">
        <f t="shared" si="23"/>
        <v>-4.9000000000000002E-2</v>
      </c>
      <c r="G29" s="14">
        <f t="shared" si="23"/>
        <v>0</v>
      </c>
      <c r="H29" s="14">
        <f t="shared" si="23"/>
        <v>2.5999999999999999E-2</v>
      </c>
      <c r="I29" s="14">
        <f t="shared" si="23"/>
        <v>1.2999999999999999E-2</v>
      </c>
      <c r="J29" s="14">
        <f t="shared" si="23"/>
        <v>0</v>
      </c>
      <c r="K29" s="14">
        <f t="shared" si="23"/>
        <v>0</v>
      </c>
      <c r="L29" s="15">
        <f t="shared" si="17"/>
        <v>12.183</v>
      </c>
      <c r="M29" s="14">
        <f t="shared" si="14"/>
        <v>0.55000000000000004</v>
      </c>
      <c r="N29" s="61">
        <v>6.8559999999999999</v>
      </c>
      <c r="O29" s="14">
        <f t="shared" si="15"/>
        <v>0</v>
      </c>
      <c r="P29" s="15">
        <f t="shared" si="18"/>
        <v>19.588999999999999</v>
      </c>
      <c r="R29" s="14">
        <f t="shared" si="19"/>
        <v>2.3999999999997357E-2</v>
      </c>
      <c r="S29" s="31">
        <f t="shared" si="20"/>
        <v>1.2266802964476032E-3</v>
      </c>
    </row>
    <row r="30" spans="1:19" x14ac:dyDescent="0.25">
      <c r="A30" s="4" t="s">
        <v>5</v>
      </c>
      <c r="C30" s="16">
        <f t="shared" ref="C30:K30" si="24">ROUND((C38/$C80)*100, 3)</f>
        <v>6.4240000000000004</v>
      </c>
      <c r="D30" s="16">
        <f t="shared" si="24"/>
        <v>2.9780000000000002</v>
      </c>
      <c r="E30" s="16">
        <f t="shared" si="24"/>
        <v>1.077</v>
      </c>
      <c r="F30" s="16">
        <f t="shared" si="24"/>
        <v>-4.9000000000000002E-2</v>
      </c>
      <c r="G30" s="16">
        <f t="shared" si="24"/>
        <v>0.16300000000000001</v>
      </c>
      <c r="H30" s="16">
        <f t="shared" si="24"/>
        <v>3.5000000000000003E-2</v>
      </c>
      <c r="I30" s="16">
        <f t="shared" si="24"/>
        <v>1.6E-2</v>
      </c>
      <c r="J30" s="16">
        <f t="shared" si="24"/>
        <v>0.73599999999999999</v>
      </c>
      <c r="K30" s="16">
        <f t="shared" si="24"/>
        <v>-0.24199999999999999</v>
      </c>
      <c r="L30" s="16">
        <f t="shared" si="17"/>
        <v>11.138000000000002</v>
      </c>
      <c r="M30" s="16">
        <f t="shared" si="14"/>
        <v>0.45900000000000002</v>
      </c>
      <c r="N30" s="62">
        <v>10.218999999999999</v>
      </c>
      <c r="O30" s="16">
        <f t="shared" si="15"/>
        <v>0</v>
      </c>
      <c r="P30" s="16">
        <f t="shared" si="18"/>
        <v>21.816000000000003</v>
      </c>
      <c r="R30" s="16">
        <f t="shared" si="19"/>
        <v>3.3000000000001251E-2</v>
      </c>
      <c r="S30" s="32">
        <f t="shared" si="20"/>
        <v>1.5149428453381649E-3</v>
      </c>
    </row>
    <row r="32" spans="1:19" x14ac:dyDescent="0.25">
      <c r="A32" s="2" t="s">
        <v>7</v>
      </c>
    </row>
    <row r="33" spans="1:19" x14ac:dyDescent="0.25">
      <c r="A33" t="s">
        <v>0</v>
      </c>
      <c r="C33" s="29">
        <f>C16+C59</f>
        <v>574173190.66788995</v>
      </c>
      <c r="D33" s="17">
        <f>D16</f>
        <v>285919204</v>
      </c>
      <c r="E33" s="17">
        <f t="shared" ref="E33:K33" si="25">E16</f>
        <v>79368365</v>
      </c>
      <c r="F33" s="17">
        <f t="shared" si="25"/>
        <v>-3655319</v>
      </c>
      <c r="G33" s="17">
        <f t="shared" si="25"/>
        <v>13570518</v>
      </c>
      <c r="H33" s="17">
        <f t="shared" si="25"/>
        <v>2927308</v>
      </c>
      <c r="I33" s="17">
        <f t="shared" si="25"/>
        <v>1418626</v>
      </c>
      <c r="J33" s="17">
        <f t="shared" si="25"/>
        <v>150000000</v>
      </c>
      <c r="K33" s="17">
        <f t="shared" si="25"/>
        <v>-45575268</v>
      </c>
      <c r="L33" s="18">
        <f>SUM(C33:K33)</f>
        <v>1058146624.6678901</v>
      </c>
      <c r="M33" s="17">
        <f t="shared" ref="M33:O37" si="26">M16</f>
        <v>31116274</v>
      </c>
      <c r="N33" s="17">
        <f t="shared" si="26"/>
        <v>765850825</v>
      </c>
      <c r="O33" s="17">
        <f t="shared" si="26"/>
        <v>0</v>
      </c>
      <c r="P33" s="18">
        <f>SUM(L33:O33)</f>
        <v>1855113723.6678901</v>
      </c>
    </row>
    <row r="34" spans="1:19" x14ac:dyDescent="0.25">
      <c r="A34" t="s">
        <v>1</v>
      </c>
      <c r="C34" s="29">
        <f t="shared" ref="C34:C37" si="27">C17+C60</f>
        <v>176215573.08264658</v>
      </c>
      <c r="D34" s="17">
        <f t="shared" ref="D34:K37" si="28">D17</f>
        <v>54683225</v>
      </c>
      <c r="E34" s="17">
        <f t="shared" si="28"/>
        <v>28523511</v>
      </c>
      <c r="F34" s="17">
        <f t="shared" si="28"/>
        <v>-1001013</v>
      </c>
      <c r="G34" s="17">
        <f t="shared" si="28"/>
        <v>3853610</v>
      </c>
      <c r="H34" s="17">
        <f t="shared" si="28"/>
        <v>819945</v>
      </c>
      <c r="I34" s="17">
        <f t="shared" si="28"/>
        <v>306704</v>
      </c>
      <c r="J34" s="17">
        <f t="shared" si="28"/>
        <v>0</v>
      </c>
      <c r="K34" s="17">
        <f t="shared" si="28"/>
        <v>-2930739</v>
      </c>
      <c r="L34" s="18">
        <f t="shared" ref="L34:L37" si="29">SUM(C34:K34)</f>
        <v>260470816.08264658</v>
      </c>
      <c r="M34" s="17">
        <f t="shared" si="26"/>
        <v>11094317</v>
      </c>
      <c r="N34" s="17">
        <f t="shared" si="26"/>
        <v>204985935</v>
      </c>
      <c r="O34" s="17">
        <f t="shared" si="26"/>
        <v>0</v>
      </c>
      <c r="P34" s="18">
        <f t="shared" ref="P34:P37" si="30">SUM(L34:O34)</f>
        <v>476551068.08264661</v>
      </c>
    </row>
    <row r="35" spans="1:19" x14ac:dyDescent="0.25">
      <c r="A35" t="s">
        <v>2</v>
      </c>
      <c r="C35" s="29">
        <f t="shared" si="27"/>
        <v>529690137.05711633</v>
      </c>
      <c r="D35" s="17">
        <f t="shared" si="28"/>
        <v>258426460</v>
      </c>
      <c r="E35" s="17">
        <f t="shared" si="28"/>
        <v>107043786</v>
      </c>
      <c r="F35" s="17">
        <f t="shared" si="28"/>
        <v>-5092806</v>
      </c>
      <c r="G35" s="17">
        <f t="shared" si="28"/>
        <v>15424685</v>
      </c>
      <c r="H35" s="17">
        <f t="shared" si="28"/>
        <v>3272965</v>
      </c>
      <c r="I35" s="17">
        <f t="shared" si="28"/>
        <v>1539107</v>
      </c>
      <c r="J35" s="17">
        <f t="shared" si="28"/>
        <v>0</v>
      </c>
      <c r="K35" s="17">
        <f t="shared" si="28"/>
        <v>-662225</v>
      </c>
      <c r="L35" s="18">
        <f t="shared" si="29"/>
        <v>909642109.05711627</v>
      </c>
      <c r="M35" s="17">
        <f t="shared" si="26"/>
        <v>49070916</v>
      </c>
      <c r="N35" s="17">
        <f t="shared" si="26"/>
        <v>699784412</v>
      </c>
      <c r="O35" s="17">
        <f t="shared" si="26"/>
        <v>0</v>
      </c>
      <c r="P35" s="18">
        <f t="shared" si="30"/>
        <v>1658497437.0571163</v>
      </c>
    </row>
    <row r="36" spans="1:19" x14ac:dyDescent="0.25">
      <c r="A36" t="s">
        <v>3</v>
      </c>
      <c r="C36" s="29">
        <f t="shared" si="27"/>
        <v>18709724.848778769</v>
      </c>
      <c r="D36" s="17">
        <f t="shared" si="28"/>
        <v>5375676</v>
      </c>
      <c r="E36" s="17">
        <f t="shared" si="28"/>
        <v>3693284</v>
      </c>
      <c r="F36" s="17">
        <f t="shared" si="28"/>
        <v>-163143</v>
      </c>
      <c r="G36" s="17">
        <f t="shared" si="28"/>
        <v>339222</v>
      </c>
      <c r="H36" s="17">
        <f t="shared" si="28"/>
        <v>112162</v>
      </c>
      <c r="I36" s="17">
        <f t="shared" si="28"/>
        <v>35976</v>
      </c>
      <c r="J36" s="17">
        <f t="shared" si="28"/>
        <v>0</v>
      </c>
      <c r="K36" s="17">
        <f t="shared" si="28"/>
        <v>-55521</v>
      </c>
      <c r="L36" s="18">
        <f t="shared" si="29"/>
        <v>28047380.848778769</v>
      </c>
      <c r="M36" s="17">
        <f t="shared" si="26"/>
        <v>1675410</v>
      </c>
      <c r="N36" s="17">
        <f t="shared" si="26"/>
        <v>25643706</v>
      </c>
      <c r="O36" s="17">
        <f t="shared" si="26"/>
        <v>0</v>
      </c>
      <c r="P36" s="18">
        <f t="shared" si="30"/>
        <v>55366496.848778769</v>
      </c>
    </row>
    <row r="37" spans="1:19" x14ac:dyDescent="0.25">
      <c r="A37" t="s">
        <v>4</v>
      </c>
      <c r="C37" s="29">
        <f t="shared" si="27"/>
        <v>9735163.2731343228</v>
      </c>
      <c r="D37" s="17">
        <f t="shared" si="28"/>
        <v>2229948</v>
      </c>
      <c r="E37" s="17">
        <f t="shared" si="28"/>
        <v>673734</v>
      </c>
      <c r="F37" s="17">
        <f t="shared" si="28"/>
        <v>-50744</v>
      </c>
      <c r="G37" s="17">
        <f t="shared" si="28"/>
        <v>0</v>
      </c>
      <c r="H37" s="17">
        <f t="shared" si="28"/>
        <v>27123</v>
      </c>
      <c r="I37" s="17">
        <f t="shared" si="28"/>
        <v>13475</v>
      </c>
      <c r="J37" s="17">
        <f t="shared" si="28"/>
        <v>0</v>
      </c>
      <c r="K37" s="17">
        <f t="shared" si="28"/>
        <v>0</v>
      </c>
      <c r="L37" s="18">
        <f t="shared" si="29"/>
        <v>12628699.273134323</v>
      </c>
      <c r="M37" s="17">
        <f t="shared" si="26"/>
        <v>569579</v>
      </c>
      <c r="N37" s="17">
        <f t="shared" si="26"/>
        <v>7106245</v>
      </c>
      <c r="O37" s="17">
        <f t="shared" si="26"/>
        <v>0</v>
      </c>
      <c r="P37" s="18">
        <f t="shared" si="30"/>
        <v>20304523.273134321</v>
      </c>
    </row>
    <row r="38" spans="1:19" x14ac:dyDescent="0.25">
      <c r="A38" s="4" t="s">
        <v>5</v>
      </c>
      <c r="C38" s="19">
        <f>SUM(C33:C37)</f>
        <v>1308523788.9295659</v>
      </c>
      <c r="D38" s="19">
        <f t="shared" ref="D38:P38" si="31">SUM(D33:D37)</f>
        <v>606634513</v>
      </c>
      <c r="E38" s="19">
        <f t="shared" si="31"/>
        <v>219302680</v>
      </c>
      <c r="F38" s="19">
        <f t="shared" si="31"/>
        <v>-9963025</v>
      </c>
      <c r="G38" s="19">
        <f t="shared" si="31"/>
        <v>33188035</v>
      </c>
      <c r="H38" s="19">
        <f t="shared" si="31"/>
        <v>7159503</v>
      </c>
      <c r="I38" s="19">
        <f t="shared" si="31"/>
        <v>3313888</v>
      </c>
      <c r="J38" s="19">
        <f t="shared" si="31"/>
        <v>150000000</v>
      </c>
      <c r="K38" s="19">
        <f t="shared" si="31"/>
        <v>-49223753</v>
      </c>
      <c r="L38" s="19">
        <f t="shared" si="31"/>
        <v>2268935629.9295659</v>
      </c>
      <c r="M38" s="19">
        <f t="shared" si="31"/>
        <v>93526496</v>
      </c>
      <c r="N38" s="19">
        <f t="shared" si="31"/>
        <v>1703371123</v>
      </c>
      <c r="O38" s="19">
        <f t="shared" si="31"/>
        <v>0</v>
      </c>
      <c r="P38" s="19">
        <f t="shared" si="31"/>
        <v>4065833248.9295664</v>
      </c>
    </row>
    <row r="40" spans="1:19" x14ac:dyDescent="0.25">
      <c r="A40" s="25" t="s">
        <v>25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1:19" x14ac:dyDescent="0.25">
      <c r="A41" s="2" t="s">
        <v>8</v>
      </c>
    </row>
    <row r="42" spans="1:19" x14ac:dyDescent="0.25">
      <c r="A42" t="s">
        <v>0</v>
      </c>
      <c r="C42" s="14">
        <f t="shared" ref="C42:K42" si="32">ROUND((C50/$C75)*100, 3)</f>
        <v>7.6520000000000001</v>
      </c>
      <c r="D42" s="14">
        <f t="shared" si="32"/>
        <v>3.82</v>
      </c>
      <c r="E42" s="14">
        <f t="shared" si="32"/>
        <v>1.06</v>
      </c>
      <c r="F42" s="14">
        <f t="shared" si="32"/>
        <v>-4.9000000000000002E-2</v>
      </c>
      <c r="G42" s="14">
        <f t="shared" si="32"/>
        <v>0.18099999999999999</v>
      </c>
      <c r="H42" s="14">
        <f t="shared" si="32"/>
        <v>3.9E-2</v>
      </c>
      <c r="I42" s="14">
        <f t="shared" si="32"/>
        <v>1.9E-2</v>
      </c>
      <c r="J42" s="14">
        <f t="shared" si="32"/>
        <v>2.004</v>
      </c>
      <c r="K42" s="14">
        <f t="shared" si="32"/>
        <v>-0.60899999999999999</v>
      </c>
      <c r="L42" s="15">
        <f>SUM(C42:K42)</f>
        <v>14.116999999999999</v>
      </c>
      <c r="M42" s="14">
        <f t="shared" ref="M42:M47" si="33">ROUND((M50/$C75)*100, 3)</f>
        <v>0.41599999999999998</v>
      </c>
      <c r="N42" s="61">
        <v>10.387</v>
      </c>
      <c r="O42" s="14">
        <f t="shared" ref="O42:O47" si="34">ROUND((O50/$C75)*100, 3)</f>
        <v>0</v>
      </c>
      <c r="P42" s="15">
        <f>SUM(L42:O42)</f>
        <v>24.92</v>
      </c>
      <c r="R42" s="14">
        <f>P42-P8</f>
        <v>2.4000000000000909E-2</v>
      </c>
      <c r="S42" s="31">
        <f>(P42-P8)/P8</f>
        <v>9.6401028277638614E-4</v>
      </c>
    </row>
    <row r="43" spans="1:19" x14ac:dyDescent="0.25">
      <c r="A43" t="s">
        <v>1</v>
      </c>
      <c r="C43" s="14">
        <f t="shared" ref="C43:K43" si="35">ROUND((C51/$C76)*100, 3)</f>
        <v>8.6</v>
      </c>
      <c r="D43" s="14">
        <f t="shared" si="35"/>
        <v>2.6739999999999999</v>
      </c>
      <c r="E43" s="14">
        <f t="shared" si="35"/>
        <v>1.395</v>
      </c>
      <c r="F43" s="14">
        <f t="shared" si="35"/>
        <v>-4.9000000000000002E-2</v>
      </c>
      <c r="G43" s="14">
        <f t="shared" si="35"/>
        <v>0.188</v>
      </c>
      <c r="H43" s="14">
        <f t="shared" si="35"/>
        <v>0.04</v>
      </c>
      <c r="I43" s="14">
        <f t="shared" si="35"/>
        <v>1.4999999999999999E-2</v>
      </c>
      <c r="J43" s="14">
        <f t="shared" si="35"/>
        <v>0</v>
      </c>
      <c r="K43" s="14">
        <f t="shared" si="35"/>
        <v>-0.14299999999999999</v>
      </c>
      <c r="L43" s="15">
        <f t="shared" ref="L43:L47" si="36">SUM(C43:K43)</f>
        <v>12.719999999999999</v>
      </c>
      <c r="M43" s="14">
        <f t="shared" si="33"/>
        <v>0.54300000000000004</v>
      </c>
      <c r="N43" s="61">
        <v>10.16</v>
      </c>
      <c r="O43" s="14">
        <f t="shared" si="34"/>
        <v>0</v>
      </c>
      <c r="P43" s="15">
        <f t="shared" ref="P43:P47" si="37">SUM(L43:O43)</f>
        <v>23.422999999999998</v>
      </c>
      <c r="R43" s="14">
        <f t="shared" ref="R43:R47" si="38">P43-P9</f>
        <v>2.3999999999997357E-2</v>
      </c>
      <c r="S43" s="31">
        <f t="shared" ref="S43:S47" si="39">(P43-P9)/P9</f>
        <v>1.0256848583271659E-3</v>
      </c>
    </row>
    <row r="44" spans="1:19" x14ac:dyDescent="0.25">
      <c r="A44" t="s">
        <v>2</v>
      </c>
      <c r="C44" s="14">
        <f t="shared" ref="C44:K44" si="40">ROUND((C52/$C77)*100, 3)</f>
        <v>5.0810000000000004</v>
      </c>
      <c r="D44" s="14">
        <f t="shared" si="40"/>
        <v>2.484</v>
      </c>
      <c r="E44" s="14">
        <f t="shared" si="40"/>
        <v>1.0289999999999999</v>
      </c>
      <c r="F44" s="14">
        <f t="shared" si="40"/>
        <v>-4.9000000000000002E-2</v>
      </c>
      <c r="G44" s="14">
        <f t="shared" si="40"/>
        <v>0.14799999999999999</v>
      </c>
      <c r="H44" s="14">
        <f t="shared" si="40"/>
        <v>3.1E-2</v>
      </c>
      <c r="I44" s="14">
        <f t="shared" si="40"/>
        <v>1.4999999999999999E-2</v>
      </c>
      <c r="J44" s="14">
        <f t="shared" si="40"/>
        <v>0</v>
      </c>
      <c r="K44" s="14">
        <f t="shared" si="40"/>
        <v>-6.0000000000000001E-3</v>
      </c>
      <c r="L44" s="15">
        <f t="shared" si="36"/>
        <v>8.7330000000000023</v>
      </c>
      <c r="M44" s="14">
        <f t="shared" si="33"/>
        <v>0.47199999999999998</v>
      </c>
      <c r="N44" s="61">
        <v>10.183</v>
      </c>
      <c r="O44" s="14">
        <f t="shared" si="34"/>
        <v>0</v>
      </c>
      <c r="P44" s="15">
        <f t="shared" si="37"/>
        <v>19.388000000000002</v>
      </c>
      <c r="R44" s="14">
        <f t="shared" si="38"/>
        <v>1.3999999999999346E-2</v>
      </c>
      <c r="S44" s="31">
        <f t="shared" si="39"/>
        <v>7.2261794157114402E-4</v>
      </c>
    </row>
    <row r="45" spans="1:19" x14ac:dyDescent="0.25">
      <c r="A45" t="s">
        <v>3</v>
      </c>
      <c r="C45" s="14">
        <f t="shared" ref="C45:K45" si="41">ROUND((C53/$C78)*100, 3)</f>
        <v>5.6020000000000003</v>
      </c>
      <c r="D45" s="14">
        <f t="shared" si="41"/>
        <v>1.613</v>
      </c>
      <c r="E45" s="14">
        <f t="shared" si="41"/>
        <v>1.1080000000000001</v>
      </c>
      <c r="F45" s="14">
        <f t="shared" si="41"/>
        <v>-4.9000000000000002E-2</v>
      </c>
      <c r="G45" s="14">
        <f t="shared" si="41"/>
        <v>0.10199999999999999</v>
      </c>
      <c r="H45" s="14">
        <f t="shared" si="41"/>
        <v>3.4000000000000002E-2</v>
      </c>
      <c r="I45" s="14">
        <f t="shared" si="41"/>
        <v>1.0999999999999999E-2</v>
      </c>
      <c r="J45" s="14">
        <f t="shared" si="41"/>
        <v>0</v>
      </c>
      <c r="K45" s="14">
        <f t="shared" si="41"/>
        <v>-1.7000000000000001E-2</v>
      </c>
      <c r="L45" s="15">
        <f t="shared" si="36"/>
        <v>8.4040000000000017</v>
      </c>
      <c r="M45" s="14">
        <f t="shared" si="33"/>
        <v>0.503</v>
      </c>
      <c r="N45" s="61">
        <v>8.4969999999999999</v>
      </c>
      <c r="O45" s="14">
        <f t="shared" si="34"/>
        <v>0</v>
      </c>
      <c r="P45" s="15">
        <f t="shared" si="37"/>
        <v>17.404000000000003</v>
      </c>
      <c r="R45" s="14">
        <f t="shared" si="38"/>
        <v>1.5000000000000568E-2</v>
      </c>
      <c r="S45" s="31">
        <f t="shared" si="39"/>
        <v>8.6261429639430476E-4</v>
      </c>
    </row>
    <row r="46" spans="1:19" x14ac:dyDescent="0.25">
      <c r="A46" t="s">
        <v>4</v>
      </c>
      <c r="C46" s="14">
        <f t="shared" ref="C46:K46" si="42">ROUND((C54/$C79)*100, 3)</f>
        <v>9.3810000000000002</v>
      </c>
      <c r="D46" s="14">
        <f t="shared" si="42"/>
        <v>2.1509999999999998</v>
      </c>
      <c r="E46" s="14">
        <f t="shared" si="42"/>
        <v>0.65</v>
      </c>
      <c r="F46" s="14">
        <f t="shared" si="42"/>
        <v>-4.9000000000000002E-2</v>
      </c>
      <c r="G46" s="14">
        <f t="shared" si="42"/>
        <v>0</v>
      </c>
      <c r="H46" s="14">
        <f t="shared" si="42"/>
        <v>2.5999999999999999E-2</v>
      </c>
      <c r="I46" s="14">
        <f t="shared" si="42"/>
        <v>1.2999999999999999E-2</v>
      </c>
      <c r="J46" s="14">
        <f t="shared" si="42"/>
        <v>0</v>
      </c>
      <c r="K46" s="14">
        <f t="shared" si="42"/>
        <v>0</v>
      </c>
      <c r="L46" s="15">
        <f t="shared" si="36"/>
        <v>12.172000000000001</v>
      </c>
      <c r="M46" s="14">
        <f t="shared" si="33"/>
        <v>0.55000000000000004</v>
      </c>
      <c r="N46" s="61">
        <v>6.8559999999999999</v>
      </c>
      <c r="O46" s="14">
        <f t="shared" si="34"/>
        <v>0</v>
      </c>
      <c r="P46" s="15">
        <f t="shared" si="37"/>
        <v>19.578000000000003</v>
      </c>
      <c r="R46" s="14">
        <f t="shared" si="38"/>
        <v>1.3000000000001677E-2</v>
      </c>
      <c r="S46" s="31">
        <f t="shared" si="39"/>
        <v>6.6445182724261061E-4</v>
      </c>
    </row>
    <row r="47" spans="1:19" x14ac:dyDescent="0.25">
      <c r="A47" s="4" t="s">
        <v>5</v>
      </c>
      <c r="C47" s="16">
        <f t="shared" ref="C47:K47" si="43">ROUND((C55/$C80)*100, 3)</f>
        <v>6.41</v>
      </c>
      <c r="D47" s="16">
        <f t="shared" si="43"/>
        <v>2.9780000000000002</v>
      </c>
      <c r="E47" s="16">
        <f t="shared" si="43"/>
        <v>1.077</v>
      </c>
      <c r="F47" s="16">
        <f t="shared" si="43"/>
        <v>-4.9000000000000002E-2</v>
      </c>
      <c r="G47" s="16">
        <f t="shared" si="43"/>
        <v>0.16300000000000001</v>
      </c>
      <c r="H47" s="16">
        <f t="shared" si="43"/>
        <v>3.5000000000000003E-2</v>
      </c>
      <c r="I47" s="16">
        <f t="shared" si="43"/>
        <v>1.6E-2</v>
      </c>
      <c r="J47" s="16">
        <f t="shared" si="43"/>
        <v>0.73599999999999999</v>
      </c>
      <c r="K47" s="16">
        <f t="shared" si="43"/>
        <v>-0.24199999999999999</v>
      </c>
      <c r="L47" s="16">
        <f t="shared" si="36"/>
        <v>11.124000000000002</v>
      </c>
      <c r="M47" s="16">
        <f t="shared" si="33"/>
        <v>0.45900000000000002</v>
      </c>
      <c r="N47" s="62">
        <v>10.218999999999999</v>
      </c>
      <c r="O47" s="16">
        <f t="shared" si="34"/>
        <v>0</v>
      </c>
      <c r="P47" s="16">
        <f t="shared" si="37"/>
        <v>21.802</v>
      </c>
      <c r="R47" s="16">
        <f t="shared" si="38"/>
        <v>1.8999999999998352E-2</v>
      </c>
      <c r="S47" s="32">
        <f t="shared" si="39"/>
        <v>8.7223982004307719E-4</v>
      </c>
    </row>
    <row r="49" spans="1:19" x14ac:dyDescent="0.25">
      <c r="A49" s="2" t="s">
        <v>7</v>
      </c>
    </row>
    <row r="50" spans="1:19" x14ac:dyDescent="0.25">
      <c r="A50" t="s">
        <v>0</v>
      </c>
      <c r="C50" s="29">
        <f>C16+C59+C67</f>
        <v>572731570.66788995</v>
      </c>
      <c r="D50" s="17">
        <f>D16</f>
        <v>285919204</v>
      </c>
      <c r="E50" s="17">
        <f t="shared" ref="E50:K50" si="44">E16</f>
        <v>79368365</v>
      </c>
      <c r="F50" s="17">
        <f t="shared" si="44"/>
        <v>-3655319</v>
      </c>
      <c r="G50" s="17">
        <f t="shared" si="44"/>
        <v>13570518</v>
      </c>
      <c r="H50" s="17">
        <f t="shared" si="44"/>
        <v>2927308</v>
      </c>
      <c r="I50" s="17">
        <f t="shared" si="44"/>
        <v>1418626</v>
      </c>
      <c r="J50" s="17">
        <f t="shared" si="44"/>
        <v>150000000</v>
      </c>
      <c r="K50" s="17">
        <f t="shared" si="44"/>
        <v>-45575268</v>
      </c>
      <c r="L50" s="18">
        <f>SUM(C50:K50)</f>
        <v>1056705004.6678901</v>
      </c>
      <c r="M50" s="17">
        <f t="shared" ref="M50:O54" si="45">M16</f>
        <v>31116274</v>
      </c>
      <c r="N50" s="17">
        <f t="shared" si="45"/>
        <v>765850825</v>
      </c>
      <c r="O50" s="17">
        <f t="shared" si="45"/>
        <v>0</v>
      </c>
      <c r="P50" s="18">
        <f>SUM(L50:O50)</f>
        <v>1853672103.6678901</v>
      </c>
    </row>
    <row r="51" spans="1:19" x14ac:dyDescent="0.25">
      <c r="A51" t="s">
        <v>1</v>
      </c>
      <c r="C51" s="29">
        <f t="shared" ref="C51:C54" si="46">C17+C60+C68</f>
        <v>175833728.08264658</v>
      </c>
      <c r="D51" s="17">
        <f t="shared" ref="D51:K54" si="47">D17</f>
        <v>54683225</v>
      </c>
      <c r="E51" s="17">
        <f t="shared" si="47"/>
        <v>28523511</v>
      </c>
      <c r="F51" s="17">
        <f t="shared" si="47"/>
        <v>-1001013</v>
      </c>
      <c r="G51" s="17">
        <f t="shared" si="47"/>
        <v>3853610</v>
      </c>
      <c r="H51" s="17">
        <f t="shared" si="47"/>
        <v>819945</v>
      </c>
      <c r="I51" s="17">
        <f t="shared" si="47"/>
        <v>306704</v>
      </c>
      <c r="J51" s="17">
        <f t="shared" si="47"/>
        <v>0</v>
      </c>
      <c r="K51" s="17">
        <f t="shared" si="47"/>
        <v>-2930739</v>
      </c>
      <c r="L51" s="18">
        <f t="shared" ref="L51:L54" si="48">SUM(C51:K51)</f>
        <v>260088971.08264658</v>
      </c>
      <c r="M51" s="17">
        <f t="shared" si="45"/>
        <v>11094317</v>
      </c>
      <c r="N51" s="17">
        <f t="shared" si="45"/>
        <v>204985935</v>
      </c>
      <c r="O51" s="17">
        <f t="shared" si="45"/>
        <v>0</v>
      </c>
      <c r="P51" s="18">
        <f t="shared" ref="P51:P54" si="49">SUM(L51:O51)</f>
        <v>476169223.08264661</v>
      </c>
    </row>
    <row r="52" spans="1:19" x14ac:dyDescent="0.25">
      <c r="A52" t="s">
        <v>2</v>
      </c>
      <c r="C52" s="29">
        <f t="shared" si="46"/>
        <v>528575195.05711633</v>
      </c>
      <c r="D52" s="17">
        <f t="shared" si="47"/>
        <v>258426460</v>
      </c>
      <c r="E52" s="17">
        <f t="shared" si="47"/>
        <v>107043786</v>
      </c>
      <c r="F52" s="17">
        <f t="shared" si="47"/>
        <v>-5092806</v>
      </c>
      <c r="G52" s="17">
        <f t="shared" si="47"/>
        <v>15424685</v>
      </c>
      <c r="H52" s="17">
        <f t="shared" si="47"/>
        <v>3272965</v>
      </c>
      <c r="I52" s="17">
        <f t="shared" si="47"/>
        <v>1539107</v>
      </c>
      <c r="J52" s="17">
        <f t="shared" si="47"/>
        <v>0</v>
      </c>
      <c r="K52" s="17">
        <f t="shared" si="47"/>
        <v>-662225</v>
      </c>
      <c r="L52" s="18">
        <f t="shared" si="48"/>
        <v>908527167.05711627</v>
      </c>
      <c r="M52" s="17">
        <f t="shared" si="45"/>
        <v>49070916</v>
      </c>
      <c r="N52" s="17">
        <f t="shared" si="45"/>
        <v>699784412</v>
      </c>
      <c r="O52" s="17">
        <f t="shared" si="45"/>
        <v>0</v>
      </c>
      <c r="P52" s="18">
        <f t="shared" si="49"/>
        <v>1657382495.0571163</v>
      </c>
    </row>
    <row r="53" spans="1:19" x14ac:dyDescent="0.25">
      <c r="A53" t="s">
        <v>3</v>
      </c>
      <c r="C53" s="29">
        <f t="shared" si="46"/>
        <v>18669472.848778769</v>
      </c>
      <c r="D53" s="17">
        <f t="shared" si="47"/>
        <v>5375676</v>
      </c>
      <c r="E53" s="17">
        <f t="shared" si="47"/>
        <v>3693284</v>
      </c>
      <c r="F53" s="17">
        <f t="shared" si="47"/>
        <v>-163143</v>
      </c>
      <c r="G53" s="17">
        <f t="shared" si="47"/>
        <v>339222</v>
      </c>
      <c r="H53" s="17">
        <f t="shared" si="47"/>
        <v>112162</v>
      </c>
      <c r="I53" s="17">
        <f t="shared" si="47"/>
        <v>35976</v>
      </c>
      <c r="J53" s="17">
        <f t="shared" si="47"/>
        <v>0</v>
      </c>
      <c r="K53" s="17">
        <f t="shared" si="47"/>
        <v>-55521</v>
      </c>
      <c r="L53" s="18">
        <f t="shared" si="48"/>
        <v>28007128.848778769</v>
      </c>
      <c r="M53" s="17">
        <f t="shared" si="45"/>
        <v>1675410</v>
      </c>
      <c r="N53" s="17">
        <f t="shared" si="45"/>
        <v>25643706</v>
      </c>
      <c r="O53" s="17">
        <f t="shared" si="45"/>
        <v>0</v>
      </c>
      <c r="P53" s="18">
        <f t="shared" si="49"/>
        <v>55326244.848778769</v>
      </c>
    </row>
    <row r="54" spans="1:19" x14ac:dyDescent="0.25">
      <c r="A54" t="s">
        <v>4</v>
      </c>
      <c r="C54" s="29">
        <f t="shared" si="46"/>
        <v>9724020.2731343228</v>
      </c>
      <c r="D54" s="17">
        <f t="shared" si="47"/>
        <v>2229948</v>
      </c>
      <c r="E54" s="17">
        <f t="shared" si="47"/>
        <v>673734</v>
      </c>
      <c r="F54" s="17">
        <f t="shared" si="47"/>
        <v>-50744</v>
      </c>
      <c r="G54" s="17">
        <f t="shared" si="47"/>
        <v>0</v>
      </c>
      <c r="H54" s="17">
        <f t="shared" si="47"/>
        <v>27123</v>
      </c>
      <c r="I54" s="17">
        <f t="shared" si="47"/>
        <v>13475</v>
      </c>
      <c r="J54" s="17">
        <f t="shared" si="47"/>
        <v>0</v>
      </c>
      <c r="K54" s="17">
        <f t="shared" si="47"/>
        <v>0</v>
      </c>
      <c r="L54" s="18">
        <f t="shared" si="48"/>
        <v>12617556.273134323</v>
      </c>
      <c r="M54" s="17">
        <f t="shared" si="45"/>
        <v>569579</v>
      </c>
      <c r="N54" s="17">
        <f t="shared" si="45"/>
        <v>7106245</v>
      </c>
      <c r="O54" s="17">
        <f t="shared" si="45"/>
        <v>0</v>
      </c>
      <c r="P54" s="18">
        <f t="shared" si="49"/>
        <v>20293380.273134321</v>
      </c>
    </row>
    <row r="55" spans="1:19" x14ac:dyDescent="0.25">
      <c r="A55" s="4" t="s">
        <v>5</v>
      </c>
      <c r="C55" s="19">
        <f>SUM(C50:C54)</f>
        <v>1305533986.9295659</v>
      </c>
      <c r="D55" s="19">
        <f t="shared" ref="D55:P55" si="50">SUM(D50:D54)</f>
        <v>606634513</v>
      </c>
      <c r="E55" s="19">
        <f t="shared" si="50"/>
        <v>219302680</v>
      </c>
      <c r="F55" s="19">
        <f t="shared" si="50"/>
        <v>-9963025</v>
      </c>
      <c r="G55" s="19">
        <f t="shared" si="50"/>
        <v>33188035</v>
      </c>
      <c r="H55" s="19">
        <f t="shared" si="50"/>
        <v>7159503</v>
      </c>
      <c r="I55" s="19">
        <f t="shared" si="50"/>
        <v>3313888</v>
      </c>
      <c r="J55" s="19">
        <f t="shared" si="50"/>
        <v>150000000</v>
      </c>
      <c r="K55" s="19">
        <f t="shared" si="50"/>
        <v>-49223753</v>
      </c>
      <c r="L55" s="19">
        <f t="shared" si="50"/>
        <v>2265945827.9295659</v>
      </c>
      <c r="M55" s="19">
        <f t="shared" si="50"/>
        <v>93526496</v>
      </c>
      <c r="N55" s="19">
        <f t="shared" si="50"/>
        <v>1703371123</v>
      </c>
      <c r="O55" s="19">
        <f t="shared" si="50"/>
        <v>0</v>
      </c>
      <c r="P55" s="19">
        <f t="shared" si="50"/>
        <v>4062843446.9295664</v>
      </c>
    </row>
    <row r="57" spans="1:19" x14ac:dyDescent="0.25">
      <c r="A57" s="9" t="s">
        <v>26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s="26" customFormat="1" x14ac:dyDescent="0.25">
      <c r="A58" s="54" t="s">
        <v>50</v>
      </c>
    </row>
    <row r="59" spans="1:19" s="26" customFormat="1" x14ac:dyDescent="0.25">
      <c r="A59" t="s">
        <v>0</v>
      </c>
      <c r="C59" s="27">
        <f>Assumptions!E22-Assumptions!C22</f>
        <v>3291202.6678899908</v>
      </c>
    </row>
    <row r="60" spans="1:19" s="26" customFormat="1" x14ac:dyDescent="0.25">
      <c r="A60" t="s">
        <v>1</v>
      </c>
      <c r="C60" s="27">
        <f>Assumptions!E23-Assumptions!C23</f>
        <v>871749.08264658344</v>
      </c>
    </row>
    <row r="61" spans="1:19" s="26" customFormat="1" x14ac:dyDescent="0.25">
      <c r="A61" t="s">
        <v>2</v>
      </c>
      <c r="C61" s="27">
        <f>Assumptions!E24-Assumptions!C24</f>
        <v>2545401.0571163036</v>
      </c>
    </row>
    <row r="62" spans="1:19" s="26" customFormat="1" x14ac:dyDescent="0.25">
      <c r="A62" t="s">
        <v>3</v>
      </c>
      <c r="C62" s="27">
        <f>Assumptions!E25-Assumptions!C25</f>
        <v>91894.848778769679</v>
      </c>
    </row>
    <row r="63" spans="1:19" s="26" customFormat="1" x14ac:dyDescent="0.25">
      <c r="A63" t="s">
        <v>4</v>
      </c>
      <c r="C63" s="27">
        <f>Assumptions!E26-Assumptions!C26</f>
        <v>25439.273134323495</v>
      </c>
    </row>
    <row r="64" spans="1:19" s="26" customFormat="1" x14ac:dyDescent="0.25">
      <c r="A64" s="4" t="s">
        <v>5</v>
      </c>
      <c r="C64" s="28">
        <f>SUM(C59:C63)</f>
        <v>6825686.9295659708</v>
      </c>
    </row>
    <row r="65" spans="1:3" s="26" customFormat="1" x14ac:dyDescent="0.25">
      <c r="A65"/>
    </row>
    <row r="66" spans="1:3" s="26" customFormat="1" x14ac:dyDescent="0.25">
      <c r="A66" s="2" t="s">
        <v>47</v>
      </c>
    </row>
    <row r="67" spans="1:3" s="26" customFormat="1" x14ac:dyDescent="0.25">
      <c r="A67" t="s">
        <v>0</v>
      </c>
      <c r="C67" s="27">
        <f>Assumptions!E30</f>
        <v>-1441620</v>
      </c>
    </row>
    <row r="68" spans="1:3" s="26" customFormat="1" x14ac:dyDescent="0.25">
      <c r="A68" t="s">
        <v>1</v>
      </c>
      <c r="C68" s="27">
        <f>Assumptions!E31</f>
        <v>-381845</v>
      </c>
    </row>
    <row r="69" spans="1:3" s="26" customFormat="1" x14ac:dyDescent="0.25">
      <c r="A69" t="s">
        <v>2</v>
      </c>
      <c r="C69" s="27">
        <f>Assumptions!E32</f>
        <v>-1114942</v>
      </c>
    </row>
    <row r="70" spans="1:3" s="26" customFormat="1" x14ac:dyDescent="0.25">
      <c r="A70" t="s">
        <v>3</v>
      </c>
      <c r="C70" s="27">
        <f>Assumptions!E33</f>
        <v>-40252</v>
      </c>
    </row>
    <row r="71" spans="1:3" s="26" customFormat="1" x14ac:dyDescent="0.25">
      <c r="A71" t="s">
        <v>4</v>
      </c>
      <c r="C71" s="27">
        <f>Assumptions!E34</f>
        <v>-11143</v>
      </c>
    </row>
    <row r="72" spans="1:3" s="26" customFormat="1" x14ac:dyDescent="0.25">
      <c r="A72" s="4" t="s">
        <v>5</v>
      </c>
      <c r="C72" s="28">
        <f>SUM(C67:C71)</f>
        <v>-2989802</v>
      </c>
    </row>
    <row r="73" spans="1:3" s="26" customFormat="1" x14ac:dyDescent="0.25"/>
    <row r="74" spans="1:3" x14ac:dyDescent="0.25">
      <c r="A74" s="2" t="s">
        <v>49</v>
      </c>
    </row>
    <row r="75" spans="1:3" x14ac:dyDescent="0.25">
      <c r="A75" t="s">
        <v>0</v>
      </c>
      <c r="C75" s="12">
        <f>Assumptions!C38</f>
        <v>7484292616.1647892</v>
      </c>
    </row>
    <row r="76" spans="1:3" x14ac:dyDescent="0.25">
      <c r="A76" t="s">
        <v>1</v>
      </c>
      <c r="C76" s="12">
        <f>Assumptions!C39</f>
        <v>2044696147.4340549</v>
      </c>
    </row>
    <row r="77" spans="1:3" x14ac:dyDescent="0.25">
      <c r="A77" t="s">
        <v>2</v>
      </c>
      <c r="C77" s="12">
        <f>Assumptions!C40</f>
        <v>10402700261.505287</v>
      </c>
    </row>
    <row r="78" spans="1:3" x14ac:dyDescent="0.25">
      <c r="A78" t="s">
        <v>3</v>
      </c>
      <c r="C78" s="12">
        <f>Assumptions!C41</f>
        <v>333239511.40185642</v>
      </c>
    </row>
    <row r="79" spans="1:3" x14ac:dyDescent="0.25">
      <c r="A79" t="s">
        <v>4</v>
      </c>
      <c r="C79" s="12">
        <f>Assumptions!C42</f>
        <v>103651320.92586017</v>
      </c>
    </row>
    <row r="80" spans="1:3" x14ac:dyDescent="0.25">
      <c r="A80" s="4" t="s">
        <v>5</v>
      </c>
      <c r="C80" s="13">
        <f>SUM(C75:C79)</f>
        <v>20368579857.43185</v>
      </c>
    </row>
    <row r="82" spans="16:16" x14ac:dyDescent="0.25">
      <c r="P82" s="12"/>
    </row>
    <row r="84" spans="16:16" x14ac:dyDescent="0.25">
      <c r="P84" s="12"/>
    </row>
    <row r="85" spans="16:16" x14ac:dyDescent="0.25">
      <c r="P85" s="12"/>
    </row>
    <row r="86" spans="16:16" x14ac:dyDescent="0.25">
      <c r="P86" s="12"/>
    </row>
  </sheetData>
  <mergeCells count="1">
    <mergeCell ref="R3:S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="85" zoomScaleNormal="85" workbookViewId="0">
      <pane ySplit="4" topLeftCell="A5" activePane="bottomLeft" state="frozen"/>
      <selection activeCell="N42" activeCellId="3" sqref="C59 N8:N13 N25:N30 N42:N47"/>
      <selection pane="bottomLeft" activeCell="C50" sqref="C50"/>
    </sheetView>
  </sheetViews>
  <sheetFormatPr defaultRowHeight="15" x14ac:dyDescent="0.25"/>
  <cols>
    <col min="1" max="1" width="30.7109375" customWidth="1"/>
    <col min="2" max="2" width="1.7109375" customWidth="1"/>
    <col min="3" max="16" width="15.7109375" customWidth="1"/>
    <col min="17" max="17" width="1.7109375" customWidth="1"/>
    <col min="18" max="19" width="15.7109375" customWidth="1"/>
  </cols>
  <sheetData>
    <row r="1" spans="1:19" x14ac:dyDescent="0.25">
      <c r="A1" s="1" t="s">
        <v>27</v>
      </c>
    </row>
    <row r="2" spans="1:19" x14ac:dyDescent="0.25">
      <c r="A2" s="1" t="s">
        <v>28</v>
      </c>
    </row>
    <row r="3" spans="1:19" x14ac:dyDescent="0.25">
      <c r="A3" s="1" t="s">
        <v>37</v>
      </c>
      <c r="R3" s="82" t="s">
        <v>35</v>
      </c>
      <c r="S3" s="82"/>
    </row>
    <row r="4" spans="1:19" x14ac:dyDescent="0.25"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18</v>
      </c>
      <c r="M4" s="3" t="s">
        <v>19</v>
      </c>
      <c r="N4" s="3" t="s">
        <v>20</v>
      </c>
      <c r="O4" s="3" t="s">
        <v>21</v>
      </c>
      <c r="P4" s="3" t="s">
        <v>22</v>
      </c>
      <c r="R4" s="7" t="s">
        <v>34</v>
      </c>
      <c r="S4" s="7" t="s">
        <v>33</v>
      </c>
    </row>
    <row r="6" spans="1:19" x14ac:dyDescent="0.25">
      <c r="A6" s="23" t="s">
        <v>23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x14ac:dyDescent="0.25">
      <c r="A7" s="2" t="s">
        <v>8</v>
      </c>
    </row>
    <row r="8" spans="1:19" x14ac:dyDescent="0.25">
      <c r="A8" t="s">
        <v>0</v>
      </c>
      <c r="C8" s="14">
        <f t="shared" ref="C8:K13" si="0">ROUND((C16/$C75)*100, 3)</f>
        <v>7.6280000000000001</v>
      </c>
      <c r="D8" s="14">
        <f t="shared" si="0"/>
        <v>3.82</v>
      </c>
      <c r="E8" s="14">
        <f t="shared" si="0"/>
        <v>1.06</v>
      </c>
      <c r="F8" s="14">
        <f t="shared" si="0"/>
        <v>-4.9000000000000002E-2</v>
      </c>
      <c r="G8" s="14">
        <f t="shared" si="0"/>
        <v>0.18099999999999999</v>
      </c>
      <c r="H8" s="14">
        <f t="shared" si="0"/>
        <v>3.9E-2</v>
      </c>
      <c r="I8" s="14">
        <f t="shared" si="0"/>
        <v>1.9E-2</v>
      </c>
      <c r="J8" s="14">
        <f t="shared" si="0"/>
        <v>2.004</v>
      </c>
      <c r="K8" s="14">
        <f t="shared" si="0"/>
        <v>-0.60899999999999999</v>
      </c>
      <c r="L8" s="15">
        <f>SUM(C8:K8)</f>
        <v>14.093</v>
      </c>
      <c r="M8" s="14">
        <f t="shared" ref="M8:M13" si="1">ROUND((M16/$C75)*100, 3)</f>
        <v>0.41599999999999998</v>
      </c>
      <c r="N8" s="61">
        <v>10.387</v>
      </c>
      <c r="O8" s="14">
        <f t="shared" ref="O8:O13" si="2">ROUND((O16/$C75)*100, 3)</f>
        <v>0</v>
      </c>
      <c r="P8" s="15">
        <f>SUM(L8:O8)</f>
        <v>24.896000000000001</v>
      </c>
    </row>
    <row r="9" spans="1:19" x14ac:dyDescent="0.25">
      <c r="A9" t="s">
        <v>1</v>
      </c>
      <c r="C9" s="14">
        <f t="shared" si="0"/>
        <v>8.5760000000000005</v>
      </c>
      <c r="D9" s="14">
        <f t="shared" si="0"/>
        <v>2.6739999999999999</v>
      </c>
      <c r="E9" s="14">
        <f t="shared" si="0"/>
        <v>1.395</v>
      </c>
      <c r="F9" s="14">
        <f t="shared" si="0"/>
        <v>-4.9000000000000002E-2</v>
      </c>
      <c r="G9" s="14">
        <f t="shared" si="0"/>
        <v>0.188</v>
      </c>
      <c r="H9" s="14">
        <f t="shared" si="0"/>
        <v>0.04</v>
      </c>
      <c r="I9" s="14">
        <f t="shared" si="0"/>
        <v>1.4999999999999999E-2</v>
      </c>
      <c r="J9" s="14">
        <f t="shared" si="0"/>
        <v>0</v>
      </c>
      <c r="K9" s="14">
        <f t="shared" si="0"/>
        <v>-0.14299999999999999</v>
      </c>
      <c r="L9" s="15">
        <f t="shared" ref="L9:L13" si="3">SUM(C9:K9)</f>
        <v>12.696</v>
      </c>
      <c r="M9" s="14">
        <f t="shared" si="1"/>
        <v>0.54300000000000004</v>
      </c>
      <c r="N9" s="61">
        <v>10.16</v>
      </c>
      <c r="O9" s="14">
        <f t="shared" si="2"/>
        <v>0</v>
      </c>
      <c r="P9" s="15">
        <f t="shared" ref="P9:P13" si="4">SUM(L9:O9)</f>
        <v>23.399000000000001</v>
      </c>
    </row>
    <row r="10" spans="1:19" x14ac:dyDescent="0.25">
      <c r="A10" t="s">
        <v>2</v>
      </c>
      <c r="C10" s="14">
        <f t="shared" si="0"/>
        <v>5.0670000000000002</v>
      </c>
      <c r="D10" s="14">
        <f t="shared" si="0"/>
        <v>2.484</v>
      </c>
      <c r="E10" s="14">
        <f t="shared" si="0"/>
        <v>1.0289999999999999</v>
      </c>
      <c r="F10" s="14">
        <f t="shared" si="0"/>
        <v>-4.9000000000000002E-2</v>
      </c>
      <c r="G10" s="14">
        <f t="shared" si="0"/>
        <v>0.14799999999999999</v>
      </c>
      <c r="H10" s="14">
        <f t="shared" si="0"/>
        <v>3.1E-2</v>
      </c>
      <c r="I10" s="14">
        <f t="shared" si="0"/>
        <v>1.4999999999999999E-2</v>
      </c>
      <c r="J10" s="14">
        <f t="shared" si="0"/>
        <v>0</v>
      </c>
      <c r="K10" s="14">
        <f t="shared" si="0"/>
        <v>-6.0000000000000001E-3</v>
      </c>
      <c r="L10" s="15">
        <f t="shared" si="3"/>
        <v>8.7190000000000012</v>
      </c>
      <c r="M10" s="14">
        <f t="shared" si="1"/>
        <v>0.47199999999999998</v>
      </c>
      <c r="N10" s="61">
        <v>10.183</v>
      </c>
      <c r="O10" s="14">
        <f t="shared" si="2"/>
        <v>0</v>
      </c>
      <c r="P10" s="15">
        <f t="shared" si="4"/>
        <v>19.374000000000002</v>
      </c>
    </row>
    <row r="11" spans="1:19" x14ac:dyDescent="0.25">
      <c r="A11" t="s">
        <v>3</v>
      </c>
      <c r="C11" s="14">
        <f t="shared" si="0"/>
        <v>5.5869999999999997</v>
      </c>
      <c r="D11" s="14">
        <f t="shared" si="0"/>
        <v>1.613</v>
      </c>
      <c r="E11" s="14">
        <f t="shared" si="0"/>
        <v>1.1080000000000001</v>
      </c>
      <c r="F11" s="14">
        <f t="shared" si="0"/>
        <v>-4.9000000000000002E-2</v>
      </c>
      <c r="G11" s="14">
        <f t="shared" si="0"/>
        <v>0.10199999999999999</v>
      </c>
      <c r="H11" s="14">
        <f t="shared" si="0"/>
        <v>3.4000000000000002E-2</v>
      </c>
      <c r="I11" s="14">
        <f t="shared" si="0"/>
        <v>1.0999999999999999E-2</v>
      </c>
      <c r="J11" s="14">
        <f t="shared" si="0"/>
        <v>0</v>
      </c>
      <c r="K11" s="14">
        <f t="shared" si="0"/>
        <v>-1.7000000000000001E-2</v>
      </c>
      <c r="L11" s="15">
        <f t="shared" si="3"/>
        <v>8.3890000000000011</v>
      </c>
      <c r="M11" s="14">
        <f t="shared" si="1"/>
        <v>0.503</v>
      </c>
      <c r="N11" s="61">
        <v>8.4969999999999999</v>
      </c>
      <c r="O11" s="14">
        <f t="shared" si="2"/>
        <v>0</v>
      </c>
      <c r="P11" s="15">
        <f t="shared" si="4"/>
        <v>17.389000000000003</v>
      </c>
    </row>
    <row r="12" spans="1:19" x14ac:dyDescent="0.25">
      <c r="A12" t="s">
        <v>4</v>
      </c>
      <c r="C12" s="14">
        <f t="shared" si="0"/>
        <v>9.3680000000000003</v>
      </c>
      <c r="D12" s="14">
        <f t="shared" si="0"/>
        <v>2.1509999999999998</v>
      </c>
      <c r="E12" s="14">
        <f t="shared" si="0"/>
        <v>0.65</v>
      </c>
      <c r="F12" s="14">
        <f t="shared" si="0"/>
        <v>-4.9000000000000002E-2</v>
      </c>
      <c r="G12" s="14">
        <f t="shared" si="0"/>
        <v>0</v>
      </c>
      <c r="H12" s="14">
        <f t="shared" si="0"/>
        <v>2.5999999999999999E-2</v>
      </c>
      <c r="I12" s="14">
        <f t="shared" si="0"/>
        <v>1.2999999999999999E-2</v>
      </c>
      <c r="J12" s="14">
        <f t="shared" si="0"/>
        <v>0</v>
      </c>
      <c r="K12" s="14">
        <f t="shared" si="0"/>
        <v>0</v>
      </c>
      <c r="L12" s="15">
        <f t="shared" si="3"/>
        <v>12.159000000000001</v>
      </c>
      <c r="M12" s="14">
        <f t="shared" si="1"/>
        <v>0.55000000000000004</v>
      </c>
      <c r="N12" s="61">
        <v>6.8559999999999999</v>
      </c>
      <c r="O12" s="14">
        <f t="shared" si="2"/>
        <v>0</v>
      </c>
      <c r="P12" s="15">
        <f t="shared" si="4"/>
        <v>19.565000000000001</v>
      </c>
    </row>
    <row r="13" spans="1:19" x14ac:dyDescent="0.25">
      <c r="A13" s="4" t="s">
        <v>5</v>
      </c>
      <c r="C13" s="16">
        <f t="shared" si="0"/>
        <v>6.391</v>
      </c>
      <c r="D13" s="16">
        <f t="shared" si="0"/>
        <v>2.9780000000000002</v>
      </c>
      <c r="E13" s="16">
        <f t="shared" si="0"/>
        <v>1.077</v>
      </c>
      <c r="F13" s="16">
        <f t="shared" si="0"/>
        <v>-4.9000000000000002E-2</v>
      </c>
      <c r="G13" s="16">
        <f t="shared" si="0"/>
        <v>0.16300000000000001</v>
      </c>
      <c r="H13" s="16">
        <f t="shared" si="0"/>
        <v>3.5000000000000003E-2</v>
      </c>
      <c r="I13" s="16">
        <f t="shared" si="0"/>
        <v>1.6E-2</v>
      </c>
      <c r="J13" s="16">
        <f t="shared" si="0"/>
        <v>0.73599999999999999</v>
      </c>
      <c r="K13" s="16">
        <f t="shared" si="0"/>
        <v>-0.24199999999999999</v>
      </c>
      <c r="L13" s="16">
        <f t="shared" si="3"/>
        <v>11.105</v>
      </c>
      <c r="M13" s="16">
        <f t="shared" si="1"/>
        <v>0.45900000000000002</v>
      </c>
      <c r="N13" s="62">
        <v>10.218999999999999</v>
      </c>
      <c r="O13" s="16">
        <f t="shared" si="2"/>
        <v>0</v>
      </c>
      <c r="P13" s="16">
        <f t="shared" si="4"/>
        <v>21.783000000000001</v>
      </c>
    </row>
    <row r="14" spans="1:19" x14ac:dyDescent="0.25"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9" x14ac:dyDescent="0.25">
      <c r="A15" s="2" t="s">
        <v>7</v>
      </c>
      <c r="C15" s="30"/>
    </row>
    <row r="16" spans="1:19" x14ac:dyDescent="0.25">
      <c r="A16" t="s">
        <v>0</v>
      </c>
      <c r="C16" s="17">
        <f>Assumptions!C14</f>
        <v>570881988</v>
      </c>
      <c r="D16" s="17">
        <f>Assumptions!D14</f>
        <v>285919204</v>
      </c>
      <c r="E16" s="17">
        <f>Assumptions!E14</f>
        <v>79368365</v>
      </c>
      <c r="F16" s="17">
        <f>Assumptions!F14</f>
        <v>-3655319</v>
      </c>
      <c r="G16" s="17">
        <f>Assumptions!G14</f>
        <v>13570518</v>
      </c>
      <c r="H16" s="17">
        <f>Assumptions!H14</f>
        <v>2927308</v>
      </c>
      <c r="I16" s="17">
        <f>Assumptions!I14</f>
        <v>1418626</v>
      </c>
      <c r="J16" s="17">
        <f>Assumptions!J14</f>
        <v>150000000</v>
      </c>
      <c r="K16" s="17">
        <f>Assumptions!K14</f>
        <v>-45575268</v>
      </c>
      <c r="L16" s="18">
        <f>SUM(C16:K16)</f>
        <v>1054855422</v>
      </c>
      <c r="M16" s="17">
        <f>Assumptions!M14</f>
        <v>31116274</v>
      </c>
      <c r="N16" s="17">
        <f>Assumptions!N14</f>
        <v>765850825</v>
      </c>
      <c r="O16" s="17">
        <f>Assumptions!O14</f>
        <v>0</v>
      </c>
      <c r="P16" s="18">
        <f>SUM(L16:O16)</f>
        <v>1851822521</v>
      </c>
    </row>
    <row r="17" spans="1:19" x14ac:dyDescent="0.25">
      <c r="A17" t="s">
        <v>1</v>
      </c>
      <c r="C17" s="17">
        <f>Assumptions!C15</f>
        <v>175343824</v>
      </c>
      <c r="D17" s="17">
        <f>Assumptions!D15</f>
        <v>54683225</v>
      </c>
      <c r="E17" s="17">
        <f>Assumptions!E15</f>
        <v>28523511</v>
      </c>
      <c r="F17" s="17">
        <f>Assumptions!F15</f>
        <v>-1001013</v>
      </c>
      <c r="G17" s="17">
        <f>Assumptions!G15</f>
        <v>3853610</v>
      </c>
      <c r="H17" s="17">
        <f>Assumptions!H15</f>
        <v>819945</v>
      </c>
      <c r="I17" s="17">
        <f>Assumptions!I15</f>
        <v>306704</v>
      </c>
      <c r="J17" s="17">
        <f>Assumptions!J15</f>
        <v>0</v>
      </c>
      <c r="K17" s="17">
        <f>Assumptions!K15</f>
        <v>-2930739</v>
      </c>
      <c r="L17" s="18">
        <f t="shared" ref="L17:L20" si="5">SUM(C17:K17)</f>
        <v>259599067</v>
      </c>
      <c r="M17" s="17">
        <f>Assumptions!M15</f>
        <v>11094317</v>
      </c>
      <c r="N17" s="17">
        <f>Assumptions!N15</f>
        <v>204985935</v>
      </c>
      <c r="O17" s="17">
        <f>Assumptions!O15</f>
        <v>0</v>
      </c>
      <c r="P17" s="18">
        <f t="shared" ref="P17:P20" si="6">SUM(L17:O17)</f>
        <v>475679319</v>
      </c>
    </row>
    <row r="18" spans="1:19" x14ac:dyDescent="0.25">
      <c r="A18" t="s">
        <v>2</v>
      </c>
      <c r="C18" s="17">
        <f>Assumptions!C16</f>
        <v>527144736</v>
      </c>
      <c r="D18" s="17">
        <f>Assumptions!D16</f>
        <v>258426460</v>
      </c>
      <c r="E18" s="17">
        <f>Assumptions!E16</f>
        <v>107043786</v>
      </c>
      <c r="F18" s="17">
        <f>Assumptions!F16</f>
        <v>-5092806</v>
      </c>
      <c r="G18" s="17">
        <f>Assumptions!G16</f>
        <v>15424685</v>
      </c>
      <c r="H18" s="17">
        <f>Assumptions!H16</f>
        <v>3272965</v>
      </c>
      <c r="I18" s="17">
        <f>Assumptions!I16</f>
        <v>1539107</v>
      </c>
      <c r="J18" s="17">
        <f>Assumptions!J16</f>
        <v>0</v>
      </c>
      <c r="K18" s="17">
        <f>Assumptions!K16</f>
        <v>-662225</v>
      </c>
      <c r="L18" s="18">
        <f t="shared" si="5"/>
        <v>907096708</v>
      </c>
      <c r="M18" s="17">
        <f>Assumptions!M16</f>
        <v>49070916</v>
      </c>
      <c r="N18" s="17">
        <f>Assumptions!N16</f>
        <v>699784412</v>
      </c>
      <c r="O18" s="17">
        <f>Assumptions!O16</f>
        <v>0</v>
      </c>
      <c r="P18" s="18">
        <f t="shared" si="6"/>
        <v>1655952036</v>
      </c>
    </row>
    <row r="19" spans="1:19" x14ac:dyDescent="0.25">
      <c r="A19" t="s">
        <v>3</v>
      </c>
      <c r="C19" s="17">
        <f>Assumptions!C17</f>
        <v>18617830</v>
      </c>
      <c r="D19" s="17">
        <f>Assumptions!D17</f>
        <v>5375676</v>
      </c>
      <c r="E19" s="17">
        <f>Assumptions!E17</f>
        <v>3693284</v>
      </c>
      <c r="F19" s="17">
        <f>Assumptions!F17</f>
        <v>-163143</v>
      </c>
      <c r="G19" s="17">
        <f>Assumptions!G17</f>
        <v>339222</v>
      </c>
      <c r="H19" s="17">
        <f>Assumptions!H17</f>
        <v>112162</v>
      </c>
      <c r="I19" s="17">
        <f>Assumptions!I17</f>
        <v>35976</v>
      </c>
      <c r="J19" s="17">
        <f>Assumptions!J17</f>
        <v>0</v>
      </c>
      <c r="K19" s="17">
        <f>Assumptions!K17</f>
        <v>-55521</v>
      </c>
      <c r="L19" s="18">
        <f t="shared" si="5"/>
        <v>27955486</v>
      </c>
      <c r="M19" s="17">
        <f>Assumptions!M17</f>
        <v>1675410</v>
      </c>
      <c r="N19" s="17">
        <f>Assumptions!N17</f>
        <v>25643706</v>
      </c>
      <c r="O19" s="17">
        <f>Assumptions!O17</f>
        <v>0</v>
      </c>
      <c r="P19" s="18">
        <f t="shared" si="6"/>
        <v>55274602</v>
      </c>
    </row>
    <row r="20" spans="1:19" x14ac:dyDescent="0.25">
      <c r="A20" t="s">
        <v>4</v>
      </c>
      <c r="C20" s="17">
        <f>Assumptions!C18</f>
        <v>9709724</v>
      </c>
      <c r="D20" s="17">
        <f>Assumptions!D18</f>
        <v>2229948</v>
      </c>
      <c r="E20" s="17">
        <f>Assumptions!E18</f>
        <v>673734</v>
      </c>
      <c r="F20" s="17">
        <f>Assumptions!F18</f>
        <v>-50744</v>
      </c>
      <c r="G20" s="17">
        <f>Assumptions!G18</f>
        <v>0</v>
      </c>
      <c r="H20" s="17">
        <f>Assumptions!H18</f>
        <v>27123</v>
      </c>
      <c r="I20" s="17">
        <f>Assumptions!I18</f>
        <v>13475</v>
      </c>
      <c r="J20" s="17">
        <f>Assumptions!J18</f>
        <v>0</v>
      </c>
      <c r="K20" s="17">
        <f>Assumptions!K18</f>
        <v>0</v>
      </c>
      <c r="L20" s="18">
        <f t="shared" si="5"/>
        <v>12603260</v>
      </c>
      <c r="M20" s="17">
        <f>Assumptions!M18</f>
        <v>569579</v>
      </c>
      <c r="N20" s="17">
        <f>Assumptions!N18</f>
        <v>7106245</v>
      </c>
      <c r="O20" s="17">
        <f>Assumptions!O18</f>
        <v>0</v>
      </c>
      <c r="P20" s="18">
        <f t="shared" si="6"/>
        <v>20279084</v>
      </c>
    </row>
    <row r="21" spans="1:19" x14ac:dyDescent="0.25">
      <c r="A21" s="4" t="s">
        <v>5</v>
      </c>
      <c r="C21" s="19">
        <f>SUM(C16:C20)</f>
        <v>1301698102</v>
      </c>
      <c r="D21" s="19">
        <f t="shared" ref="D21:P21" si="7">SUM(D16:D20)</f>
        <v>606634513</v>
      </c>
      <c r="E21" s="19">
        <f t="shared" si="7"/>
        <v>219302680</v>
      </c>
      <c r="F21" s="19">
        <f t="shared" si="7"/>
        <v>-9963025</v>
      </c>
      <c r="G21" s="19">
        <f t="shared" si="7"/>
        <v>33188035</v>
      </c>
      <c r="H21" s="19">
        <f t="shared" si="7"/>
        <v>7159503</v>
      </c>
      <c r="I21" s="19">
        <f t="shared" si="7"/>
        <v>3313888</v>
      </c>
      <c r="J21" s="19">
        <f t="shared" si="7"/>
        <v>150000000</v>
      </c>
      <c r="K21" s="19">
        <f t="shared" si="7"/>
        <v>-49223753</v>
      </c>
      <c r="L21" s="19">
        <f t="shared" si="7"/>
        <v>2262109943</v>
      </c>
      <c r="M21" s="19">
        <f t="shared" si="7"/>
        <v>93526496</v>
      </c>
      <c r="N21" s="19">
        <f t="shared" si="7"/>
        <v>1703371123</v>
      </c>
      <c r="O21" s="19">
        <f t="shared" si="7"/>
        <v>0</v>
      </c>
      <c r="P21" s="19">
        <f t="shared" si="7"/>
        <v>4059007562</v>
      </c>
    </row>
    <row r="23" spans="1:19" x14ac:dyDescent="0.25">
      <c r="A23" s="24" t="s">
        <v>24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19" x14ac:dyDescent="0.25">
      <c r="A24" s="2" t="s">
        <v>8</v>
      </c>
    </row>
    <row r="25" spans="1:19" x14ac:dyDescent="0.25">
      <c r="A25" t="s">
        <v>0</v>
      </c>
      <c r="C25" s="14">
        <f t="shared" ref="C25:K30" si="8">ROUND((C33/$C75)*100, 3)</f>
        <v>7.6539999999999999</v>
      </c>
      <c r="D25" s="14">
        <f t="shared" si="8"/>
        <v>3.82</v>
      </c>
      <c r="E25" s="14">
        <f t="shared" si="8"/>
        <v>1.06</v>
      </c>
      <c r="F25" s="14">
        <f t="shared" si="8"/>
        <v>-4.9000000000000002E-2</v>
      </c>
      <c r="G25" s="14">
        <f t="shared" si="8"/>
        <v>0.18099999999999999</v>
      </c>
      <c r="H25" s="14">
        <f t="shared" si="8"/>
        <v>3.9E-2</v>
      </c>
      <c r="I25" s="14">
        <f t="shared" si="8"/>
        <v>1.9E-2</v>
      </c>
      <c r="J25" s="14">
        <f t="shared" si="8"/>
        <v>2.004</v>
      </c>
      <c r="K25" s="14">
        <f t="shared" si="8"/>
        <v>-0.60899999999999999</v>
      </c>
      <c r="L25" s="15">
        <f>SUM(C25:K25)</f>
        <v>14.119</v>
      </c>
      <c r="M25" s="14">
        <f t="shared" ref="M25:M30" si="9">ROUND((M33/$C75)*100, 3)</f>
        <v>0.41599999999999998</v>
      </c>
      <c r="N25" s="61">
        <v>10.387</v>
      </c>
      <c r="O25" s="14">
        <f t="shared" ref="O25:O30" si="10">ROUND((O33/$C75)*100, 3)</f>
        <v>0</v>
      </c>
      <c r="P25" s="15">
        <f>SUM(L25:O25)</f>
        <v>24.922000000000001</v>
      </c>
      <c r="R25" s="14">
        <f>P25-P8</f>
        <v>2.5999999999999801E-2</v>
      </c>
      <c r="S25" s="31">
        <f>(P25-P8)/P8</f>
        <v>1.044344473007704E-3</v>
      </c>
    </row>
    <row r="26" spans="1:19" x14ac:dyDescent="0.25">
      <c r="A26" t="s">
        <v>1</v>
      </c>
      <c r="C26" s="14">
        <f t="shared" si="8"/>
        <v>8.6010000000000009</v>
      </c>
      <c r="D26" s="14">
        <f t="shared" si="8"/>
        <v>2.6739999999999999</v>
      </c>
      <c r="E26" s="14">
        <f t="shared" si="8"/>
        <v>1.395</v>
      </c>
      <c r="F26" s="14">
        <f t="shared" si="8"/>
        <v>-4.9000000000000002E-2</v>
      </c>
      <c r="G26" s="14">
        <f t="shared" si="8"/>
        <v>0.188</v>
      </c>
      <c r="H26" s="14">
        <f t="shared" si="8"/>
        <v>0.04</v>
      </c>
      <c r="I26" s="14">
        <f t="shared" si="8"/>
        <v>1.4999999999999999E-2</v>
      </c>
      <c r="J26" s="14">
        <f t="shared" si="8"/>
        <v>0</v>
      </c>
      <c r="K26" s="14">
        <f t="shared" si="8"/>
        <v>-0.14299999999999999</v>
      </c>
      <c r="L26" s="15">
        <f t="shared" ref="L26:L30" si="11">SUM(C26:K26)</f>
        <v>12.721</v>
      </c>
      <c r="M26" s="14">
        <f t="shared" si="9"/>
        <v>0.54300000000000004</v>
      </c>
      <c r="N26" s="61">
        <v>10.16</v>
      </c>
      <c r="O26" s="14">
        <f t="shared" si="10"/>
        <v>0</v>
      </c>
      <c r="P26" s="15">
        <f t="shared" ref="P26:P30" si="12">SUM(L26:O26)</f>
        <v>23.423999999999999</v>
      </c>
      <c r="R26" s="14">
        <f t="shared" ref="R26:R30" si="13">P26-P9</f>
        <v>2.4999999999998579E-2</v>
      </c>
      <c r="S26" s="31">
        <f t="shared" ref="S26:S30" si="14">(P26-P9)/P9</f>
        <v>1.0684217274241881E-3</v>
      </c>
    </row>
    <row r="27" spans="1:19" x14ac:dyDescent="0.25">
      <c r="A27" t="s">
        <v>2</v>
      </c>
      <c r="C27" s="14">
        <f t="shared" si="8"/>
        <v>5.0819999999999999</v>
      </c>
      <c r="D27" s="14">
        <f t="shared" si="8"/>
        <v>2.484</v>
      </c>
      <c r="E27" s="14">
        <f t="shared" si="8"/>
        <v>1.0289999999999999</v>
      </c>
      <c r="F27" s="14">
        <f t="shared" si="8"/>
        <v>-4.9000000000000002E-2</v>
      </c>
      <c r="G27" s="14">
        <f t="shared" si="8"/>
        <v>0.14799999999999999</v>
      </c>
      <c r="H27" s="14">
        <f t="shared" si="8"/>
        <v>3.1E-2</v>
      </c>
      <c r="I27" s="14">
        <f t="shared" si="8"/>
        <v>1.4999999999999999E-2</v>
      </c>
      <c r="J27" s="14">
        <f t="shared" si="8"/>
        <v>0</v>
      </c>
      <c r="K27" s="14">
        <f t="shared" si="8"/>
        <v>-6.0000000000000001E-3</v>
      </c>
      <c r="L27" s="15">
        <f t="shared" si="11"/>
        <v>8.734</v>
      </c>
      <c r="M27" s="14">
        <f t="shared" si="9"/>
        <v>0.47199999999999998</v>
      </c>
      <c r="N27" s="61">
        <v>10.183</v>
      </c>
      <c r="O27" s="14">
        <f t="shared" si="10"/>
        <v>0</v>
      </c>
      <c r="P27" s="15">
        <f t="shared" si="12"/>
        <v>19.388999999999999</v>
      </c>
      <c r="R27" s="14">
        <f t="shared" si="13"/>
        <v>1.4999999999997016E-2</v>
      </c>
      <c r="S27" s="31">
        <f t="shared" si="14"/>
        <v>7.7423350882610791E-4</v>
      </c>
    </row>
    <row r="28" spans="1:19" x14ac:dyDescent="0.25">
      <c r="A28" t="s">
        <v>3</v>
      </c>
      <c r="C28" s="14">
        <f t="shared" si="8"/>
        <v>5.6029999999999998</v>
      </c>
      <c r="D28" s="14">
        <f t="shared" si="8"/>
        <v>1.613</v>
      </c>
      <c r="E28" s="14">
        <f t="shared" si="8"/>
        <v>1.1080000000000001</v>
      </c>
      <c r="F28" s="14">
        <f t="shared" si="8"/>
        <v>-4.9000000000000002E-2</v>
      </c>
      <c r="G28" s="14">
        <f t="shared" si="8"/>
        <v>0.10199999999999999</v>
      </c>
      <c r="H28" s="14">
        <f t="shared" si="8"/>
        <v>3.4000000000000002E-2</v>
      </c>
      <c r="I28" s="14">
        <f t="shared" si="8"/>
        <v>1.0999999999999999E-2</v>
      </c>
      <c r="J28" s="14">
        <f t="shared" si="8"/>
        <v>0</v>
      </c>
      <c r="K28" s="14">
        <f t="shared" si="8"/>
        <v>-1.7000000000000001E-2</v>
      </c>
      <c r="L28" s="15">
        <f t="shared" si="11"/>
        <v>8.4050000000000011</v>
      </c>
      <c r="M28" s="14">
        <f t="shared" si="9"/>
        <v>0.503</v>
      </c>
      <c r="N28" s="61">
        <v>8.4969999999999999</v>
      </c>
      <c r="O28" s="14">
        <f t="shared" si="10"/>
        <v>0</v>
      </c>
      <c r="P28" s="15">
        <f t="shared" si="12"/>
        <v>17.405000000000001</v>
      </c>
      <c r="R28" s="14">
        <f t="shared" si="13"/>
        <v>1.5999999999998238E-2</v>
      </c>
      <c r="S28" s="31">
        <f t="shared" si="14"/>
        <v>9.2012191615378888E-4</v>
      </c>
    </row>
    <row r="29" spans="1:19" x14ac:dyDescent="0.25">
      <c r="A29" t="s">
        <v>4</v>
      </c>
      <c r="C29" s="14">
        <f t="shared" si="8"/>
        <v>9.3819999999999997</v>
      </c>
      <c r="D29" s="14">
        <f t="shared" si="8"/>
        <v>2.1509999999999998</v>
      </c>
      <c r="E29" s="14">
        <f t="shared" si="8"/>
        <v>0.65</v>
      </c>
      <c r="F29" s="14">
        <f t="shared" si="8"/>
        <v>-4.9000000000000002E-2</v>
      </c>
      <c r="G29" s="14">
        <f t="shared" si="8"/>
        <v>0</v>
      </c>
      <c r="H29" s="14">
        <f t="shared" si="8"/>
        <v>2.5999999999999999E-2</v>
      </c>
      <c r="I29" s="14">
        <f t="shared" si="8"/>
        <v>1.2999999999999999E-2</v>
      </c>
      <c r="J29" s="14">
        <f t="shared" si="8"/>
        <v>0</v>
      </c>
      <c r="K29" s="14">
        <f t="shared" si="8"/>
        <v>0</v>
      </c>
      <c r="L29" s="15">
        <f t="shared" si="11"/>
        <v>12.173</v>
      </c>
      <c r="M29" s="14">
        <f t="shared" si="9"/>
        <v>0.55000000000000004</v>
      </c>
      <c r="N29" s="61">
        <v>6.8559999999999999</v>
      </c>
      <c r="O29" s="14">
        <f t="shared" si="10"/>
        <v>0</v>
      </c>
      <c r="P29" s="15">
        <f t="shared" si="12"/>
        <v>19.579000000000001</v>
      </c>
      <c r="R29" s="14">
        <f t="shared" si="13"/>
        <v>1.3999999999999346E-2</v>
      </c>
      <c r="S29" s="31">
        <f t="shared" si="14"/>
        <v>7.1556350626114727E-4</v>
      </c>
    </row>
    <row r="30" spans="1:19" x14ac:dyDescent="0.25">
      <c r="A30" s="4" t="s">
        <v>5</v>
      </c>
      <c r="C30" s="16">
        <f t="shared" si="8"/>
        <v>6.4109999999999996</v>
      </c>
      <c r="D30" s="16">
        <f t="shared" si="8"/>
        <v>2.9780000000000002</v>
      </c>
      <c r="E30" s="16">
        <f t="shared" si="8"/>
        <v>1.077</v>
      </c>
      <c r="F30" s="16">
        <f t="shared" si="8"/>
        <v>-4.9000000000000002E-2</v>
      </c>
      <c r="G30" s="16">
        <f t="shared" si="8"/>
        <v>0.16300000000000001</v>
      </c>
      <c r="H30" s="16">
        <f t="shared" si="8"/>
        <v>3.5000000000000003E-2</v>
      </c>
      <c r="I30" s="16">
        <f t="shared" si="8"/>
        <v>1.6E-2</v>
      </c>
      <c r="J30" s="16">
        <f t="shared" si="8"/>
        <v>0.73599999999999999</v>
      </c>
      <c r="K30" s="16">
        <f t="shared" si="8"/>
        <v>-0.24199999999999999</v>
      </c>
      <c r="L30" s="16">
        <f t="shared" si="11"/>
        <v>11.125</v>
      </c>
      <c r="M30" s="16">
        <f t="shared" si="9"/>
        <v>0.45900000000000002</v>
      </c>
      <c r="N30" s="62">
        <v>10.218999999999999</v>
      </c>
      <c r="O30" s="16">
        <f t="shared" si="10"/>
        <v>0</v>
      </c>
      <c r="P30" s="16">
        <f t="shared" si="12"/>
        <v>21.802999999999997</v>
      </c>
      <c r="R30" s="16">
        <f t="shared" si="13"/>
        <v>1.9999999999996021E-2</v>
      </c>
      <c r="S30" s="32">
        <f t="shared" si="14"/>
        <v>9.1814717899260981E-4</v>
      </c>
    </row>
    <row r="32" spans="1:19" x14ac:dyDescent="0.25">
      <c r="A32" s="2" t="s">
        <v>7</v>
      </c>
    </row>
    <row r="33" spans="1:19" x14ac:dyDescent="0.25">
      <c r="A33" t="s">
        <v>0</v>
      </c>
      <c r="C33" s="29">
        <f>C16+C59</f>
        <v>572834300.01237726</v>
      </c>
      <c r="D33" s="17">
        <f>D16</f>
        <v>285919204</v>
      </c>
      <c r="E33" s="17">
        <f t="shared" ref="E33:K33" si="15">E16</f>
        <v>79368365</v>
      </c>
      <c r="F33" s="17">
        <f t="shared" si="15"/>
        <v>-3655319</v>
      </c>
      <c r="G33" s="17">
        <f t="shared" si="15"/>
        <v>13570518</v>
      </c>
      <c r="H33" s="17">
        <f t="shared" si="15"/>
        <v>2927308</v>
      </c>
      <c r="I33" s="17">
        <f t="shared" si="15"/>
        <v>1418626</v>
      </c>
      <c r="J33" s="17">
        <f t="shared" si="15"/>
        <v>150000000</v>
      </c>
      <c r="K33" s="17">
        <f t="shared" si="15"/>
        <v>-45575268</v>
      </c>
      <c r="L33" s="18">
        <f>SUM(C33:K33)</f>
        <v>1056807734.0123773</v>
      </c>
      <c r="M33" s="17">
        <f t="shared" ref="M33:O37" si="16">M16</f>
        <v>31116274</v>
      </c>
      <c r="N33" s="17">
        <f t="shared" si="16"/>
        <v>765850825</v>
      </c>
      <c r="O33" s="17">
        <f t="shared" si="16"/>
        <v>0</v>
      </c>
      <c r="P33" s="18">
        <f>SUM(L33:O33)</f>
        <v>1853774833.0123773</v>
      </c>
    </row>
    <row r="34" spans="1:19" x14ac:dyDescent="0.25">
      <c r="A34" t="s">
        <v>1</v>
      </c>
      <c r="C34" s="29">
        <f t="shared" ref="C34:C37" si="17">C17+C60</f>
        <v>175860937.76586872</v>
      </c>
      <c r="D34" s="17">
        <f t="shared" ref="D34:K37" si="18">D17</f>
        <v>54683225</v>
      </c>
      <c r="E34" s="17">
        <f t="shared" si="18"/>
        <v>28523511</v>
      </c>
      <c r="F34" s="17">
        <f t="shared" si="18"/>
        <v>-1001013</v>
      </c>
      <c r="G34" s="17">
        <f t="shared" si="18"/>
        <v>3853610</v>
      </c>
      <c r="H34" s="17">
        <f t="shared" si="18"/>
        <v>819945</v>
      </c>
      <c r="I34" s="17">
        <f t="shared" si="18"/>
        <v>306704</v>
      </c>
      <c r="J34" s="17">
        <f t="shared" si="18"/>
        <v>0</v>
      </c>
      <c r="K34" s="17">
        <f t="shared" si="18"/>
        <v>-2930739</v>
      </c>
      <c r="L34" s="18">
        <f t="shared" ref="L34:L37" si="19">SUM(C34:K34)</f>
        <v>260116180.76586872</v>
      </c>
      <c r="M34" s="17">
        <f t="shared" si="16"/>
        <v>11094317</v>
      </c>
      <c r="N34" s="17">
        <f t="shared" si="16"/>
        <v>204985935</v>
      </c>
      <c r="O34" s="17">
        <f t="shared" si="16"/>
        <v>0</v>
      </c>
      <c r="P34" s="18">
        <f t="shared" ref="P34:P37" si="20">SUM(L34:O34)</f>
        <v>476196432.76586872</v>
      </c>
    </row>
    <row r="35" spans="1:19" x14ac:dyDescent="0.25">
      <c r="A35" t="s">
        <v>2</v>
      </c>
      <c r="C35" s="29">
        <f t="shared" si="17"/>
        <v>528654645.16188252</v>
      </c>
      <c r="D35" s="17">
        <f t="shared" si="18"/>
        <v>258426460</v>
      </c>
      <c r="E35" s="17">
        <f t="shared" si="18"/>
        <v>107043786</v>
      </c>
      <c r="F35" s="17">
        <f t="shared" si="18"/>
        <v>-5092806</v>
      </c>
      <c r="G35" s="17">
        <f t="shared" si="18"/>
        <v>15424685</v>
      </c>
      <c r="H35" s="17">
        <f t="shared" si="18"/>
        <v>3272965</v>
      </c>
      <c r="I35" s="17">
        <f t="shared" si="18"/>
        <v>1539107</v>
      </c>
      <c r="J35" s="17">
        <f t="shared" si="18"/>
        <v>0</v>
      </c>
      <c r="K35" s="17">
        <f t="shared" si="18"/>
        <v>-662225</v>
      </c>
      <c r="L35" s="18">
        <f t="shared" si="19"/>
        <v>908606617.16188252</v>
      </c>
      <c r="M35" s="17">
        <f t="shared" si="16"/>
        <v>49070916</v>
      </c>
      <c r="N35" s="17">
        <f t="shared" si="16"/>
        <v>699784412</v>
      </c>
      <c r="O35" s="17">
        <f t="shared" si="16"/>
        <v>0</v>
      </c>
      <c r="P35" s="18">
        <f t="shared" si="20"/>
        <v>1657461945.1618824</v>
      </c>
    </row>
    <row r="36" spans="1:19" x14ac:dyDescent="0.25">
      <c r="A36" t="s">
        <v>3</v>
      </c>
      <c r="C36" s="29">
        <f t="shared" si="17"/>
        <v>18672341.203122415</v>
      </c>
      <c r="D36" s="17">
        <f t="shared" si="18"/>
        <v>5375676</v>
      </c>
      <c r="E36" s="17">
        <f t="shared" si="18"/>
        <v>3693284</v>
      </c>
      <c r="F36" s="17">
        <f t="shared" si="18"/>
        <v>-163143</v>
      </c>
      <c r="G36" s="17">
        <f t="shared" si="18"/>
        <v>339222</v>
      </c>
      <c r="H36" s="17">
        <f t="shared" si="18"/>
        <v>112162</v>
      </c>
      <c r="I36" s="17">
        <f t="shared" si="18"/>
        <v>35976</v>
      </c>
      <c r="J36" s="17">
        <f t="shared" si="18"/>
        <v>0</v>
      </c>
      <c r="K36" s="17">
        <f t="shared" si="18"/>
        <v>-55521</v>
      </c>
      <c r="L36" s="18">
        <f t="shared" si="19"/>
        <v>28009997.203122415</v>
      </c>
      <c r="M36" s="17">
        <f t="shared" si="16"/>
        <v>1675410</v>
      </c>
      <c r="N36" s="17">
        <f t="shared" si="16"/>
        <v>25643706</v>
      </c>
      <c r="O36" s="17">
        <f t="shared" si="16"/>
        <v>0</v>
      </c>
      <c r="P36" s="18">
        <f t="shared" si="20"/>
        <v>55329113.203122415</v>
      </c>
    </row>
    <row r="37" spans="1:19" x14ac:dyDescent="0.25">
      <c r="A37" t="s">
        <v>4</v>
      </c>
      <c r="C37" s="29">
        <f t="shared" si="17"/>
        <v>9724814.3494977187</v>
      </c>
      <c r="D37" s="17">
        <f t="shared" si="18"/>
        <v>2229948</v>
      </c>
      <c r="E37" s="17">
        <f t="shared" si="18"/>
        <v>673734</v>
      </c>
      <c r="F37" s="17">
        <f t="shared" si="18"/>
        <v>-50744</v>
      </c>
      <c r="G37" s="17">
        <f t="shared" si="18"/>
        <v>0</v>
      </c>
      <c r="H37" s="17">
        <f t="shared" si="18"/>
        <v>27123</v>
      </c>
      <c r="I37" s="17">
        <f t="shared" si="18"/>
        <v>13475</v>
      </c>
      <c r="J37" s="17">
        <f t="shared" si="18"/>
        <v>0</v>
      </c>
      <c r="K37" s="17">
        <f t="shared" si="18"/>
        <v>0</v>
      </c>
      <c r="L37" s="18">
        <f t="shared" si="19"/>
        <v>12618350.349497719</v>
      </c>
      <c r="M37" s="17">
        <f t="shared" si="16"/>
        <v>569579</v>
      </c>
      <c r="N37" s="17">
        <f t="shared" si="16"/>
        <v>7106245</v>
      </c>
      <c r="O37" s="17">
        <f t="shared" si="16"/>
        <v>0</v>
      </c>
      <c r="P37" s="18">
        <f t="shared" si="20"/>
        <v>20294174.349497721</v>
      </c>
    </row>
    <row r="38" spans="1:19" x14ac:dyDescent="0.25">
      <c r="A38" s="4" t="s">
        <v>5</v>
      </c>
      <c r="C38" s="19">
        <f>SUM(C33:C37)</f>
        <v>1305747038.4927485</v>
      </c>
      <c r="D38" s="19">
        <f t="shared" ref="D38:P38" si="21">SUM(D33:D37)</f>
        <v>606634513</v>
      </c>
      <c r="E38" s="19">
        <f t="shared" si="21"/>
        <v>219302680</v>
      </c>
      <c r="F38" s="19">
        <f t="shared" si="21"/>
        <v>-9963025</v>
      </c>
      <c r="G38" s="19">
        <f t="shared" si="21"/>
        <v>33188035</v>
      </c>
      <c r="H38" s="19">
        <f t="shared" si="21"/>
        <v>7159503</v>
      </c>
      <c r="I38" s="19">
        <f t="shared" si="21"/>
        <v>3313888</v>
      </c>
      <c r="J38" s="19">
        <f t="shared" si="21"/>
        <v>150000000</v>
      </c>
      <c r="K38" s="19">
        <f t="shared" si="21"/>
        <v>-49223753</v>
      </c>
      <c r="L38" s="19">
        <f t="shared" si="21"/>
        <v>2266158879.4927487</v>
      </c>
      <c r="M38" s="19">
        <f t="shared" si="21"/>
        <v>93526496</v>
      </c>
      <c r="N38" s="19">
        <f t="shared" si="21"/>
        <v>1703371123</v>
      </c>
      <c r="O38" s="19">
        <f t="shared" si="21"/>
        <v>0</v>
      </c>
      <c r="P38" s="19">
        <f t="shared" si="21"/>
        <v>4063056498.4927487</v>
      </c>
    </row>
    <row r="40" spans="1:19" x14ac:dyDescent="0.25">
      <c r="A40" s="25" t="s">
        <v>25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1:19" x14ac:dyDescent="0.25">
      <c r="A41" s="2" t="s">
        <v>8</v>
      </c>
    </row>
    <row r="42" spans="1:19" x14ac:dyDescent="0.25">
      <c r="A42" t="s">
        <v>0</v>
      </c>
      <c r="C42" s="14">
        <f t="shared" ref="C42:K47" si="22">ROUND((C50/$C75)*100, 3)</f>
        <v>7.8019999999999996</v>
      </c>
      <c r="D42" s="14">
        <f t="shared" si="22"/>
        <v>3.82</v>
      </c>
      <c r="E42" s="14">
        <f t="shared" si="22"/>
        <v>1.06</v>
      </c>
      <c r="F42" s="14">
        <f t="shared" si="22"/>
        <v>-4.9000000000000002E-2</v>
      </c>
      <c r="G42" s="14">
        <f t="shared" si="22"/>
        <v>0.18099999999999999</v>
      </c>
      <c r="H42" s="14">
        <f t="shared" si="22"/>
        <v>3.9E-2</v>
      </c>
      <c r="I42" s="14">
        <f t="shared" si="22"/>
        <v>1.9E-2</v>
      </c>
      <c r="J42" s="14">
        <f t="shared" si="22"/>
        <v>2.004</v>
      </c>
      <c r="K42" s="14">
        <f t="shared" si="22"/>
        <v>-0.60899999999999999</v>
      </c>
      <c r="L42" s="15">
        <f>SUM(C42:K42)</f>
        <v>14.266999999999999</v>
      </c>
      <c r="M42" s="14">
        <f t="shared" ref="M42:M47" si="23">ROUND((M50/$C75)*100, 3)</f>
        <v>0.41599999999999998</v>
      </c>
      <c r="N42" s="61">
        <v>10.387</v>
      </c>
      <c r="O42" s="14">
        <f t="shared" ref="O42:O47" si="24">ROUND((O50/$C75)*100, 3)</f>
        <v>0</v>
      </c>
      <c r="P42" s="15">
        <f>SUM(L42:O42)</f>
        <v>25.07</v>
      </c>
      <c r="R42" s="14">
        <f>P42-P8</f>
        <v>0.17399999999999949</v>
      </c>
      <c r="S42" s="31">
        <f>(P42-P8)/P8</f>
        <v>6.9890745501285136E-3</v>
      </c>
    </row>
    <row r="43" spans="1:19" x14ac:dyDescent="0.25">
      <c r="A43" t="s">
        <v>1</v>
      </c>
      <c r="C43" s="14">
        <f t="shared" si="22"/>
        <v>8.7449999999999992</v>
      </c>
      <c r="D43" s="14">
        <f t="shared" si="22"/>
        <v>2.6739999999999999</v>
      </c>
      <c r="E43" s="14">
        <f t="shared" si="22"/>
        <v>1.395</v>
      </c>
      <c r="F43" s="14">
        <f t="shared" si="22"/>
        <v>-4.9000000000000002E-2</v>
      </c>
      <c r="G43" s="14">
        <f t="shared" si="22"/>
        <v>0.188</v>
      </c>
      <c r="H43" s="14">
        <f t="shared" si="22"/>
        <v>0.04</v>
      </c>
      <c r="I43" s="14">
        <f t="shared" si="22"/>
        <v>1.4999999999999999E-2</v>
      </c>
      <c r="J43" s="14">
        <f t="shared" si="22"/>
        <v>0</v>
      </c>
      <c r="K43" s="14">
        <f t="shared" si="22"/>
        <v>-0.14299999999999999</v>
      </c>
      <c r="L43" s="15">
        <f t="shared" ref="L43:L47" si="25">SUM(C43:K43)</f>
        <v>12.864999999999998</v>
      </c>
      <c r="M43" s="14">
        <f t="shared" si="23"/>
        <v>0.54300000000000004</v>
      </c>
      <c r="N43" s="61">
        <v>10.16</v>
      </c>
      <c r="O43" s="14">
        <f t="shared" si="24"/>
        <v>0</v>
      </c>
      <c r="P43" s="15">
        <f t="shared" ref="P43:P47" si="26">SUM(L43:O43)</f>
        <v>23.567999999999998</v>
      </c>
      <c r="R43" s="14">
        <f t="shared" ref="R43:R47" si="27">P43-P9</f>
        <v>0.16899999999999693</v>
      </c>
      <c r="S43" s="31">
        <f t="shared" ref="S43:S47" si="28">(P43-P9)/P9</f>
        <v>7.2225308773877913E-3</v>
      </c>
    </row>
    <row r="44" spans="1:19" x14ac:dyDescent="0.25">
      <c r="A44" t="s">
        <v>2</v>
      </c>
      <c r="C44" s="14">
        <f t="shared" si="22"/>
        <v>5.1639999999999997</v>
      </c>
      <c r="D44" s="14">
        <f t="shared" si="22"/>
        <v>2.484</v>
      </c>
      <c r="E44" s="14">
        <f t="shared" si="22"/>
        <v>1.0289999999999999</v>
      </c>
      <c r="F44" s="14">
        <f t="shared" si="22"/>
        <v>-4.9000000000000002E-2</v>
      </c>
      <c r="G44" s="14">
        <f t="shared" si="22"/>
        <v>0.14799999999999999</v>
      </c>
      <c r="H44" s="14">
        <f t="shared" si="22"/>
        <v>3.1E-2</v>
      </c>
      <c r="I44" s="14">
        <f t="shared" si="22"/>
        <v>1.4999999999999999E-2</v>
      </c>
      <c r="J44" s="14">
        <f t="shared" si="22"/>
        <v>0</v>
      </c>
      <c r="K44" s="14">
        <f t="shared" si="22"/>
        <v>-6.0000000000000001E-3</v>
      </c>
      <c r="L44" s="15">
        <f t="shared" si="25"/>
        <v>8.8160000000000007</v>
      </c>
      <c r="M44" s="14">
        <f t="shared" si="23"/>
        <v>0.47199999999999998</v>
      </c>
      <c r="N44" s="61">
        <v>10.183</v>
      </c>
      <c r="O44" s="14">
        <f t="shared" si="24"/>
        <v>0</v>
      </c>
      <c r="P44" s="15">
        <f t="shared" si="26"/>
        <v>19.471</v>
      </c>
      <c r="R44" s="14">
        <f t="shared" si="27"/>
        <v>9.6999999999997755E-2</v>
      </c>
      <c r="S44" s="31">
        <f t="shared" si="28"/>
        <v>5.0067100237430441E-3</v>
      </c>
    </row>
    <row r="45" spans="1:19" x14ac:dyDescent="0.25">
      <c r="A45" t="s">
        <v>3</v>
      </c>
      <c r="C45" s="14">
        <f t="shared" si="22"/>
        <v>5.6959999999999997</v>
      </c>
      <c r="D45" s="14">
        <f t="shared" si="22"/>
        <v>1.613</v>
      </c>
      <c r="E45" s="14">
        <f t="shared" si="22"/>
        <v>1.1080000000000001</v>
      </c>
      <c r="F45" s="14">
        <f t="shared" si="22"/>
        <v>-4.9000000000000002E-2</v>
      </c>
      <c r="G45" s="14">
        <f t="shared" si="22"/>
        <v>0.10199999999999999</v>
      </c>
      <c r="H45" s="14">
        <f t="shared" si="22"/>
        <v>3.4000000000000002E-2</v>
      </c>
      <c r="I45" s="14">
        <f t="shared" si="22"/>
        <v>1.0999999999999999E-2</v>
      </c>
      <c r="J45" s="14">
        <f t="shared" si="22"/>
        <v>0</v>
      </c>
      <c r="K45" s="14">
        <f t="shared" si="22"/>
        <v>-1.7000000000000001E-2</v>
      </c>
      <c r="L45" s="15">
        <f t="shared" si="25"/>
        <v>8.4980000000000011</v>
      </c>
      <c r="M45" s="14">
        <f t="shared" si="23"/>
        <v>0.503</v>
      </c>
      <c r="N45" s="61">
        <v>8.4969999999999999</v>
      </c>
      <c r="O45" s="14">
        <f t="shared" si="24"/>
        <v>0</v>
      </c>
      <c r="P45" s="15">
        <f t="shared" si="26"/>
        <v>17.498000000000001</v>
      </c>
      <c r="R45" s="14">
        <f t="shared" si="27"/>
        <v>0.10899999999999821</v>
      </c>
      <c r="S45" s="31">
        <f t="shared" si="28"/>
        <v>6.2683305537982745E-3</v>
      </c>
    </row>
    <row r="46" spans="1:19" x14ac:dyDescent="0.25">
      <c r="A46" t="s">
        <v>4</v>
      </c>
      <c r="C46" s="14">
        <f t="shared" si="22"/>
        <v>9.4649999999999999</v>
      </c>
      <c r="D46" s="14">
        <f t="shared" si="22"/>
        <v>2.1509999999999998</v>
      </c>
      <c r="E46" s="14">
        <f t="shared" si="22"/>
        <v>0.65</v>
      </c>
      <c r="F46" s="14">
        <f t="shared" si="22"/>
        <v>-4.9000000000000002E-2</v>
      </c>
      <c r="G46" s="14">
        <f t="shared" si="22"/>
        <v>0</v>
      </c>
      <c r="H46" s="14">
        <f t="shared" si="22"/>
        <v>2.5999999999999999E-2</v>
      </c>
      <c r="I46" s="14">
        <f t="shared" si="22"/>
        <v>1.2999999999999999E-2</v>
      </c>
      <c r="J46" s="14">
        <f t="shared" si="22"/>
        <v>0</v>
      </c>
      <c r="K46" s="14">
        <f t="shared" si="22"/>
        <v>0</v>
      </c>
      <c r="L46" s="15">
        <f t="shared" si="25"/>
        <v>12.256</v>
      </c>
      <c r="M46" s="14">
        <f t="shared" si="23"/>
        <v>0.55000000000000004</v>
      </c>
      <c r="N46" s="61">
        <v>6.8559999999999999</v>
      </c>
      <c r="O46" s="14">
        <f t="shared" si="24"/>
        <v>0</v>
      </c>
      <c r="P46" s="15">
        <f t="shared" si="26"/>
        <v>19.661999999999999</v>
      </c>
      <c r="R46" s="14">
        <f t="shared" si="27"/>
        <v>9.6999999999997755E-2</v>
      </c>
      <c r="S46" s="31">
        <f t="shared" si="28"/>
        <v>4.9578328648094937E-3</v>
      </c>
    </row>
    <row r="47" spans="1:19" x14ac:dyDescent="0.25">
      <c r="A47" s="4" t="s">
        <v>5</v>
      </c>
      <c r="C47" s="16">
        <f t="shared" si="22"/>
        <v>6.524</v>
      </c>
      <c r="D47" s="16">
        <f t="shared" si="22"/>
        <v>2.9780000000000002</v>
      </c>
      <c r="E47" s="16">
        <f t="shared" si="22"/>
        <v>1.077</v>
      </c>
      <c r="F47" s="16">
        <f t="shared" si="22"/>
        <v>-4.9000000000000002E-2</v>
      </c>
      <c r="G47" s="16">
        <f t="shared" si="22"/>
        <v>0.16300000000000001</v>
      </c>
      <c r="H47" s="16">
        <f t="shared" si="22"/>
        <v>3.5000000000000003E-2</v>
      </c>
      <c r="I47" s="16">
        <f t="shared" si="22"/>
        <v>1.6E-2</v>
      </c>
      <c r="J47" s="16">
        <f t="shared" si="22"/>
        <v>0.73599999999999999</v>
      </c>
      <c r="K47" s="16">
        <f t="shared" si="22"/>
        <v>-0.24199999999999999</v>
      </c>
      <c r="L47" s="16">
        <f t="shared" si="25"/>
        <v>11.238000000000003</v>
      </c>
      <c r="M47" s="16">
        <f t="shared" si="23"/>
        <v>0.45900000000000002</v>
      </c>
      <c r="N47" s="62">
        <v>10.218999999999999</v>
      </c>
      <c r="O47" s="16">
        <f t="shared" si="24"/>
        <v>0</v>
      </c>
      <c r="P47" s="16">
        <f t="shared" si="26"/>
        <v>21.916000000000004</v>
      </c>
      <c r="R47" s="16">
        <f t="shared" si="27"/>
        <v>0.13300000000000267</v>
      </c>
      <c r="S47" s="32">
        <f t="shared" si="28"/>
        <v>6.1056787403021926E-3</v>
      </c>
    </row>
    <row r="49" spans="1:19" x14ac:dyDescent="0.25">
      <c r="A49" s="2" t="s">
        <v>7</v>
      </c>
    </row>
    <row r="50" spans="1:19" x14ac:dyDescent="0.25">
      <c r="A50" t="s">
        <v>0</v>
      </c>
      <c r="C50" s="29">
        <f>C16+C59+C67</f>
        <v>583936403.01237726</v>
      </c>
      <c r="D50" s="17">
        <f>D16</f>
        <v>285919204</v>
      </c>
      <c r="E50" s="17">
        <f t="shared" ref="E50:K50" si="29">E16</f>
        <v>79368365</v>
      </c>
      <c r="F50" s="17">
        <f t="shared" si="29"/>
        <v>-3655319</v>
      </c>
      <c r="G50" s="17">
        <f t="shared" si="29"/>
        <v>13570518</v>
      </c>
      <c r="H50" s="17">
        <f t="shared" si="29"/>
        <v>2927308</v>
      </c>
      <c r="I50" s="17">
        <f t="shared" si="29"/>
        <v>1418626</v>
      </c>
      <c r="J50" s="17">
        <f t="shared" si="29"/>
        <v>150000000</v>
      </c>
      <c r="K50" s="17">
        <f t="shared" si="29"/>
        <v>-45575268</v>
      </c>
      <c r="L50" s="18">
        <f>SUM(C50:K50)</f>
        <v>1067909837.0123773</v>
      </c>
      <c r="M50" s="17">
        <f t="shared" ref="M50:O54" si="30">M16</f>
        <v>31116274</v>
      </c>
      <c r="N50" s="17">
        <f t="shared" si="30"/>
        <v>765850825</v>
      </c>
      <c r="O50" s="17">
        <f t="shared" si="30"/>
        <v>0</v>
      </c>
      <c r="P50" s="18">
        <f>SUM(L50:O50)</f>
        <v>1864876936.0123773</v>
      </c>
    </row>
    <row r="51" spans="1:19" x14ac:dyDescent="0.25">
      <c r="A51" t="s">
        <v>1</v>
      </c>
      <c r="C51" s="29">
        <f t="shared" ref="C51:C54" si="31">C17+C60+C68</f>
        <v>178801579.76586872</v>
      </c>
      <c r="D51" s="17">
        <f t="shared" ref="D51:K54" si="32">D17</f>
        <v>54683225</v>
      </c>
      <c r="E51" s="17">
        <f t="shared" si="32"/>
        <v>28523511</v>
      </c>
      <c r="F51" s="17">
        <f t="shared" si="32"/>
        <v>-1001013</v>
      </c>
      <c r="G51" s="17">
        <f t="shared" si="32"/>
        <v>3853610</v>
      </c>
      <c r="H51" s="17">
        <f t="shared" si="32"/>
        <v>819945</v>
      </c>
      <c r="I51" s="17">
        <f t="shared" si="32"/>
        <v>306704</v>
      </c>
      <c r="J51" s="17">
        <f t="shared" si="32"/>
        <v>0</v>
      </c>
      <c r="K51" s="17">
        <f t="shared" si="32"/>
        <v>-2930739</v>
      </c>
      <c r="L51" s="18">
        <f t="shared" ref="L51:L54" si="33">SUM(C51:K51)</f>
        <v>263056822.76586872</v>
      </c>
      <c r="M51" s="17">
        <f t="shared" si="30"/>
        <v>11094317</v>
      </c>
      <c r="N51" s="17">
        <f t="shared" si="30"/>
        <v>204985935</v>
      </c>
      <c r="O51" s="17">
        <f t="shared" si="30"/>
        <v>0</v>
      </c>
      <c r="P51" s="18">
        <f t="shared" ref="P51:P54" si="34">SUM(L51:O51)</f>
        <v>479137074.76586872</v>
      </c>
    </row>
    <row r="52" spans="1:19" x14ac:dyDescent="0.25">
      <c r="A52" t="s">
        <v>2</v>
      </c>
      <c r="C52" s="29">
        <f t="shared" si="31"/>
        <v>537240960.16188252</v>
      </c>
      <c r="D52" s="17">
        <f t="shared" si="32"/>
        <v>258426460</v>
      </c>
      <c r="E52" s="17">
        <f t="shared" si="32"/>
        <v>107043786</v>
      </c>
      <c r="F52" s="17">
        <f t="shared" si="32"/>
        <v>-5092806</v>
      </c>
      <c r="G52" s="17">
        <f t="shared" si="32"/>
        <v>15424685</v>
      </c>
      <c r="H52" s="17">
        <f t="shared" si="32"/>
        <v>3272965</v>
      </c>
      <c r="I52" s="17">
        <f t="shared" si="32"/>
        <v>1539107</v>
      </c>
      <c r="J52" s="17">
        <f t="shared" si="32"/>
        <v>0</v>
      </c>
      <c r="K52" s="17">
        <f t="shared" si="32"/>
        <v>-662225</v>
      </c>
      <c r="L52" s="18">
        <f t="shared" si="33"/>
        <v>917192932.16188252</v>
      </c>
      <c r="M52" s="17">
        <f t="shared" si="30"/>
        <v>49070916</v>
      </c>
      <c r="N52" s="17">
        <f t="shared" si="30"/>
        <v>699784412</v>
      </c>
      <c r="O52" s="17">
        <f t="shared" si="30"/>
        <v>0</v>
      </c>
      <c r="P52" s="18">
        <f t="shared" si="34"/>
        <v>1666048260.1618824</v>
      </c>
    </row>
    <row r="53" spans="1:19" x14ac:dyDescent="0.25">
      <c r="A53" t="s">
        <v>3</v>
      </c>
      <c r="C53" s="29">
        <f t="shared" si="31"/>
        <v>18982327.203122415</v>
      </c>
      <c r="D53" s="17">
        <f t="shared" si="32"/>
        <v>5375676</v>
      </c>
      <c r="E53" s="17">
        <f t="shared" si="32"/>
        <v>3693284</v>
      </c>
      <c r="F53" s="17">
        <f t="shared" si="32"/>
        <v>-163143</v>
      </c>
      <c r="G53" s="17">
        <f t="shared" si="32"/>
        <v>339222</v>
      </c>
      <c r="H53" s="17">
        <f t="shared" si="32"/>
        <v>112162</v>
      </c>
      <c r="I53" s="17">
        <f t="shared" si="32"/>
        <v>35976</v>
      </c>
      <c r="J53" s="17">
        <f t="shared" si="32"/>
        <v>0</v>
      </c>
      <c r="K53" s="17">
        <f t="shared" si="32"/>
        <v>-55521</v>
      </c>
      <c r="L53" s="18">
        <f t="shared" si="33"/>
        <v>28319983.203122415</v>
      </c>
      <c r="M53" s="17">
        <f t="shared" si="30"/>
        <v>1675410</v>
      </c>
      <c r="N53" s="17">
        <f t="shared" si="30"/>
        <v>25643706</v>
      </c>
      <c r="O53" s="17">
        <f t="shared" si="30"/>
        <v>0</v>
      </c>
      <c r="P53" s="18">
        <f t="shared" si="34"/>
        <v>55639099.203122415</v>
      </c>
    </row>
    <row r="54" spans="1:19" x14ac:dyDescent="0.25">
      <c r="A54" t="s">
        <v>4</v>
      </c>
      <c r="C54" s="29">
        <f t="shared" si="31"/>
        <v>9810628.3494977187</v>
      </c>
      <c r="D54" s="17">
        <f t="shared" si="32"/>
        <v>2229948</v>
      </c>
      <c r="E54" s="17">
        <f t="shared" si="32"/>
        <v>673734</v>
      </c>
      <c r="F54" s="17">
        <f t="shared" si="32"/>
        <v>-50744</v>
      </c>
      <c r="G54" s="17">
        <f t="shared" si="32"/>
        <v>0</v>
      </c>
      <c r="H54" s="17">
        <f t="shared" si="32"/>
        <v>27123</v>
      </c>
      <c r="I54" s="17">
        <f t="shared" si="32"/>
        <v>13475</v>
      </c>
      <c r="J54" s="17">
        <f t="shared" si="32"/>
        <v>0</v>
      </c>
      <c r="K54" s="17">
        <f t="shared" si="32"/>
        <v>0</v>
      </c>
      <c r="L54" s="18">
        <f t="shared" si="33"/>
        <v>12704164.349497719</v>
      </c>
      <c r="M54" s="17">
        <f t="shared" si="30"/>
        <v>569579</v>
      </c>
      <c r="N54" s="17">
        <f t="shared" si="30"/>
        <v>7106245</v>
      </c>
      <c r="O54" s="17">
        <f t="shared" si="30"/>
        <v>0</v>
      </c>
      <c r="P54" s="18">
        <f t="shared" si="34"/>
        <v>20379988.349497721</v>
      </c>
    </row>
    <row r="55" spans="1:19" x14ac:dyDescent="0.25">
      <c r="A55" s="4" t="s">
        <v>5</v>
      </c>
      <c r="C55" s="19">
        <f>SUM(C50:C54)</f>
        <v>1328771898.4927485</v>
      </c>
      <c r="D55" s="19">
        <f t="shared" ref="D55:P55" si="35">SUM(D50:D54)</f>
        <v>606634513</v>
      </c>
      <c r="E55" s="19">
        <f t="shared" si="35"/>
        <v>219302680</v>
      </c>
      <c r="F55" s="19">
        <f t="shared" si="35"/>
        <v>-9963025</v>
      </c>
      <c r="G55" s="19">
        <f t="shared" si="35"/>
        <v>33188035</v>
      </c>
      <c r="H55" s="19">
        <f t="shared" si="35"/>
        <v>7159503</v>
      </c>
      <c r="I55" s="19">
        <f t="shared" si="35"/>
        <v>3313888</v>
      </c>
      <c r="J55" s="19">
        <f t="shared" si="35"/>
        <v>150000000</v>
      </c>
      <c r="K55" s="19">
        <f t="shared" si="35"/>
        <v>-49223753</v>
      </c>
      <c r="L55" s="19">
        <f t="shared" si="35"/>
        <v>2289183739.4927487</v>
      </c>
      <c r="M55" s="19">
        <f t="shared" si="35"/>
        <v>93526496</v>
      </c>
      <c r="N55" s="19">
        <f t="shared" si="35"/>
        <v>1703371123</v>
      </c>
      <c r="O55" s="19">
        <f t="shared" si="35"/>
        <v>0</v>
      </c>
      <c r="P55" s="19">
        <f t="shared" si="35"/>
        <v>4086081358.4927487</v>
      </c>
    </row>
    <row r="57" spans="1:19" x14ac:dyDescent="0.25">
      <c r="A57" s="9" t="s">
        <v>26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s="26" customFormat="1" x14ac:dyDescent="0.25">
      <c r="A58" s="54" t="s">
        <v>50</v>
      </c>
    </row>
    <row r="59" spans="1:19" s="26" customFormat="1" x14ac:dyDescent="0.25">
      <c r="A59" t="s">
        <v>0</v>
      </c>
      <c r="C59" s="27">
        <f>Assumptions!F22-Assumptions!C22</f>
        <v>1952312.0123772509</v>
      </c>
    </row>
    <row r="60" spans="1:19" s="26" customFormat="1" x14ac:dyDescent="0.25">
      <c r="A60" t="s">
        <v>1</v>
      </c>
      <c r="C60" s="27">
        <f>Assumptions!F23-Assumptions!C23</f>
        <v>517113.76586872415</v>
      </c>
    </row>
    <row r="61" spans="1:19" s="26" customFormat="1" x14ac:dyDescent="0.25">
      <c r="A61" t="s">
        <v>2</v>
      </c>
      <c r="C61" s="27">
        <f>Assumptions!F24-Assumptions!C24</f>
        <v>1509909.161882537</v>
      </c>
    </row>
    <row r="62" spans="1:19" s="26" customFormat="1" x14ac:dyDescent="0.25">
      <c r="A62" t="s">
        <v>3</v>
      </c>
      <c r="C62" s="27">
        <f>Assumptions!F25-Assumptions!C25</f>
        <v>54511.203122414649</v>
      </c>
    </row>
    <row r="63" spans="1:19" s="26" customFormat="1" x14ac:dyDescent="0.25">
      <c r="A63" t="s">
        <v>4</v>
      </c>
      <c r="C63" s="27">
        <f>Assumptions!F26-Assumptions!C26</f>
        <v>15090.349497719249</v>
      </c>
    </row>
    <row r="64" spans="1:19" s="26" customFormat="1" x14ac:dyDescent="0.25">
      <c r="A64" s="4" t="s">
        <v>5</v>
      </c>
      <c r="C64" s="28">
        <f>SUM(C59:C63)</f>
        <v>4048936.4927486461</v>
      </c>
    </row>
    <row r="65" spans="1:3" s="26" customFormat="1" x14ac:dyDescent="0.25">
      <c r="A65"/>
    </row>
    <row r="66" spans="1:3" s="26" customFormat="1" x14ac:dyDescent="0.25">
      <c r="A66" s="2" t="s">
        <v>47</v>
      </c>
    </row>
    <row r="67" spans="1:3" s="26" customFormat="1" x14ac:dyDescent="0.25">
      <c r="A67" t="s">
        <v>0</v>
      </c>
      <c r="C67" s="27">
        <f>Assumptions!F30</f>
        <v>11102103</v>
      </c>
    </row>
    <row r="68" spans="1:3" s="26" customFormat="1" x14ac:dyDescent="0.25">
      <c r="A68" t="s">
        <v>1</v>
      </c>
      <c r="C68" s="27">
        <f>Assumptions!F31</f>
        <v>2940642</v>
      </c>
    </row>
    <row r="69" spans="1:3" s="26" customFormat="1" x14ac:dyDescent="0.25">
      <c r="A69" t="s">
        <v>2</v>
      </c>
      <c r="C69" s="27">
        <f>Assumptions!F32</f>
        <v>8586315</v>
      </c>
    </row>
    <row r="70" spans="1:3" s="26" customFormat="1" x14ac:dyDescent="0.25">
      <c r="A70" t="s">
        <v>3</v>
      </c>
      <c r="C70" s="27">
        <f>Assumptions!F33</f>
        <v>309986</v>
      </c>
    </row>
    <row r="71" spans="1:3" s="26" customFormat="1" x14ac:dyDescent="0.25">
      <c r="A71" t="s">
        <v>4</v>
      </c>
      <c r="C71" s="27">
        <f>Assumptions!F34</f>
        <v>85814</v>
      </c>
    </row>
    <row r="72" spans="1:3" s="26" customFormat="1" x14ac:dyDescent="0.25">
      <c r="A72" s="4" t="s">
        <v>5</v>
      </c>
      <c r="C72" s="28">
        <f>SUM(C67:C71)</f>
        <v>23024860</v>
      </c>
    </row>
    <row r="73" spans="1:3" s="26" customFormat="1" x14ac:dyDescent="0.25"/>
    <row r="74" spans="1:3" x14ac:dyDescent="0.25">
      <c r="A74" s="2" t="s">
        <v>49</v>
      </c>
    </row>
    <row r="75" spans="1:3" x14ac:dyDescent="0.25">
      <c r="A75" t="s">
        <v>0</v>
      </c>
      <c r="C75" s="12">
        <f>Assumptions!C38</f>
        <v>7484292616.1647892</v>
      </c>
    </row>
    <row r="76" spans="1:3" x14ac:dyDescent="0.25">
      <c r="A76" t="s">
        <v>1</v>
      </c>
      <c r="C76" s="12">
        <f>Assumptions!C39</f>
        <v>2044696147.4340549</v>
      </c>
    </row>
    <row r="77" spans="1:3" x14ac:dyDescent="0.25">
      <c r="A77" t="s">
        <v>2</v>
      </c>
      <c r="C77" s="12">
        <f>Assumptions!C40</f>
        <v>10402700261.505287</v>
      </c>
    </row>
    <row r="78" spans="1:3" x14ac:dyDescent="0.25">
      <c r="A78" t="s">
        <v>3</v>
      </c>
      <c r="C78" s="12">
        <f>Assumptions!C41</f>
        <v>333239511.40185642</v>
      </c>
    </row>
    <row r="79" spans="1:3" x14ac:dyDescent="0.25">
      <c r="A79" t="s">
        <v>4</v>
      </c>
      <c r="C79" s="12">
        <f>Assumptions!C42</f>
        <v>103651320.92586017</v>
      </c>
    </row>
    <row r="80" spans="1:3" x14ac:dyDescent="0.25">
      <c r="A80" s="4" t="s">
        <v>5</v>
      </c>
      <c r="C80" s="13">
        <f>SUM(C75:C79)</f>
        <v>20368579857.43185</v>
      </c>
    </row>
    <row r="82" spans="16:16" x14ac:dyDescent="0.25">
      <c r="P82" s="12"/>
    </row>
    <row r="84" spans="16:16" x14ac:dyDescent="0.25">
      <c r="P84" s="12"/>
    </row>
    <row r="85" spans="16:16" x14ac:dyDescent="0.25">
      <c r="P85" s="12"/>
    </row>
    <row r="86" spans="16:16" x14ac:dyDescent="0.25">
      <c r="P86" s="12"/>
    </row>
  </sheetData>
  <mergeCells count="1">
    <mergeCell ref="R3:S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="85" zoomScaleNormal="85" workbookViewId="0">
      <pane ySplit="4" topLeftCell="A5" activePane="bottomLeft" state="frozen"/>
      <selection activeCell="N42" activeCellId="3" sqref="C59 N8:N13 N25:N30 N42:N47"/>
      <selection pane="bottomLeft" activeCell="A5" sqref="A5"/>
    </sheetView>
  </sheetViews>
  <sheetFormatPr defaultRowHeight="15" x14ac:dyDescent="0.25"/>
  <cols>
    <col min="1" max="1" width="30.7109375" customWidth="1"/>
    <col min="2" max="2" width="1.7109375" customWidth="1"/>
    <col min="3" max="16" width="15.7109375" customWidth="1"/>
    <col min="17" max="17" width="1.7109375" customWidth="1"/>
    <col min="18" max="19" width="15.7109375" customWidth="1"/>
  </cols>
  <sheetData>
    <row r="1" spans="1:19" x14ac:dyDescent="0.25">
      <c r="A1" s="1" t="s">
        <v>27</v>
      </c>
    </row>
    <row r="2" spans="1:19" x14ac:dyDescent="0.25">
      <c r="A2" s="1" t="s">
        <v>28</v>
      </c>
    </row>
    <row r="3" spans="1:19" x14ac:dyDescent="0.25">
      <c r="A3" s="1" t="s">
        <v>38</v>
      </c>
      <c r="R3" s="82" t="s">
        <v>35</v>
      </c>
      <c r="S3" s="82"/>
    </row>
    <row r="4" spans="1:19" x14ac:dyDescent="0.25"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18</v>
      </c>
      <c r="M4" s="3" t="s">
        <v>19</v>
      </c>
      <c r="N4" s="3" t="s">
        <v>20</v>
      </c>
      <c r="O4" s="3" t="s">
        <v>21</v>
      </c>
      <c r="P4" s="3" t="s">
        <v>22</v>
      </c>
      <c r="R4" s="7" t="s">
        <v>34</v>
      </c>
      <c r="S4" s="7" t="s">
        <v>33</v>
      </c>
    </row>
    <row r="6" spans="1:19" x14ac:dyDescent="0.25">
      <c r="A6" s="23" t="s">
        <v>23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x14ac:dyDescent="0.25">
      <c r="A7" s="2" t="s">
        <v>8</v>
      </c>
    </row>
    <row r="8" spans="1:19" x14ac:dyDescent="0.25">
      <c r="A8" t="s">
        <v>0</v>
      </c>
      <c r="C8" s="14">
        <f t="shared" ref="C8:K13" si="0">ROUND((C16/$C75)*100, 3)</f>
        <v>7.6280000000000001</v>
      </c>
      <c r="D8" s="14">
        <f t="shared" si="0"/>
        <v>3.82</v>
      </c>
      <c r="E8" s="14">
        <f t="shared" si="0"/>
        <v>1.06</v>
      </c>
      <c r="F8" s="14">
        <f t="shared" si="0"/>
        <v>-4.9000000000000002E-2</v>
      </c>
      <c r="G8" s="14">
        <f t="shared" si="0"/>
        <v>0.18099999999999999</v>
      </c>
      <c r="H8" s="14">
        <f t="shared" si="0"/>
        <v>3.9E-2</v>
      </c>
      <c r="I8" s="14">
        <f t="shared" si="0"/>
        <v>1.9E-2</v>
      </c>
      <c r="J8" s="14">
        <f t="shared" si="0"/>
        <v>2.004</v>
      </c>
      <c r="K8" s="14">
        <f t="shared" si="0"/>
        <v>-0.60899999999999999</v>
      </c>
      <c r="L8" s="15">
        <f>SUM(C8:K8)</f>
        <v>14.093</v>
      </c>
      <c r="M8" s="14">
        <f t="shared" ref="M8:M13" si="1">ROUND((M16/$C75)*100, 3)</f>
        <v>0.41599999999999998</v>
      </c>
      <c r="N8" s="61">
        <v>10.387</v>
      </c>
      <c r="O8" s="14">
        <f t="shared" ref="O8:O13" si="2">ROUND((O16/$C75)*100, 3)</f>
        <v>0</v>
      </c>
      <c r="P8" s="15">
        <f>SUM(L8:O8)</f>
        <v>24.896000000000001</v>
      </c>
    </row>
    <row r="9" spans="1:19" x14ac:dyDescent="0.25">
      <c r="A9" t="s">
        <v>1</v>
      </c>
      <c r="C9" s="14">
        <f t="shared" si="0"/>
        <v>8.5760000000000005</v>
      </c>
      <c r="D9" s="14">
        <f t="shared" si="0"/>
        <v>2.6739999999999999</v>
      </c>
      <c r="E9" s="14">
        <f t="shared" si="0"/>
        <v>1.395</v>
      </c>
      <c r="F9" s="14">
        <f t="shared" si="0"/>
        <v>-4.9000000000000002E-2</v>
      </c>
      <c r="G9" s="14">
        <f t="shared" si="0"/>
        <v>0.188</v>
      </c>
      <c r="H9" s="14">
        <f t="shared" si="0"/>
        <v>0.04</v>
      </c>
      <c r="I9" s="14">
        <f t="shared" si="0"/>
        <v>1.4999999999999999E-2</v>
      </c>
      <c r="J9" s="14">
        <f t="shared" si="0"/>
        <v>0</v>
      </c>
      <c r="K9" s="14">
        <f t="shared" si="0"/>
        <v>-0.14299999999999999</v>
      </c>
      <c r="L9" s="15">
        <f t="shared" ref="L9:L13" si="3">SUM(C9:K9)</f>
        <v>12.696</v>
      </c>
      <c r="M9" s="14">
        <f t="shared" si="1"/>
        <v>0.54300000000000004</v>
      </c>
      <c r="N9" s="61">
        <v>10.16</v>
      </c>
      <c r="O9" s="14">
        <f t="shared" si="2"/>
        <v>0</v>
      </c>
      <c r="P9" s="15">
        <f t="shared" ref="P9:P13" si="4">SUM(L9:O9)</f>
        <v>23.399000000000001</v>
      </c>
    </row>
    <row r="10" spans="1:19" x14ac:dyDescent="0.25">
      <c r="A10" t="s">
        <v>2</v>
      </c>
      <c r="C10" s="14">
        <f t="shared" si="0"/>
        <v>5.0670000000000002</v>
      </c>
      <c r="D10" s="14">
        <f t="shared" si="0"/>
        <v>2.484</v>
      </c>
      <c r="E10" s="14">
        <f t="shared" si="0"/>
        <v>1.0289999999999999</v>
      </c>
      <c r="F10" s="14">
        <f t="shared" si="0"/>
        <v>-4.9000000000000002E-2</v>
      </c>
      <c r="G10" s="14">
        <f t="shared" si="0"/>
        <v>0.14799999999999999</v>
      </c>
      <c r="H10" s="14">
        <f t="shared" si="0"/>
        <v>3.1E-2</v>
      </c>
      <c r="I10" s="14">
        <f t="shared" si="0"/>
        <v>1.4999999999999999E-2</v>
      </c>
      <c r="J10" s="14">
        <f t="shared" si="0"/>
        <v>0</v>
      </c>
      <c r="K10" s="14">
        <f t="shared" si="0"/>
        <v>-6.0000000000000001E-3</v>
      </c>
      <c r="L10" s="15">
        <f t="shared" si="3"/>
        <v>8.7190000000000012</v>
      </c>
      <c r="M10" s="14">
        <f t="shared" si="1"/>
        <v>0.47199999999999998</v>
      </c>
      <c r="N10" s="61">
        <v>10.183</v>
      </c>
      <c r="O10" s="14">
        <f t="shared" si="2"/>
        <v>0</v>
      </c>
      <c r="P10" s="15">
        <f t="shared" si="4"/>
        <v>19.374000000000002</v>
      </c>
    </row>
    <row r="11" spans="1:19" x14ac:dyDescent="0.25">
      <c r="A11" t="s">
        <v>3</v>
      </c>
      <c r="C11" s="14">
        <f t="shared" si="0"/>
        <v>5.5869999999999997</v>
      </c>
      <c r="D11" s="14">
        <f t="shared" si="0"/>
        <v>1.613</v>
      </c>
      <c r="E11" s="14">
        <f t="shared" si="0"/>
        <v>1.1080000000000001</v>
      </c>
      <c r="F11" s="14">
        <f t="shared" si="0"/>
        <v>-4.9000000000000002E-2</v>
      </c>
      <c r="G11" s="14">
        <f t="shared" si="0"/>
        <v>0.10199999999999999</v>
      </c>
      <c r="H11" s="14">
        <f t="shared" si="0"/>
        <v>3.4000000000000002E-2</v>
      </c>
      <c r="I11" s="14">
        <f t="shared" si="0"/>
        <v>1.0999999999999999E-2</v>
      </c>
      <c r="J11" s="14">
        <f t="shared" si="0"/>
        <v>0</v>
      </c>
      <c r="K11" s="14">
        <f t="shared" si="0"/>
        <v>-1.7000000000000001E-2</v>
      </c>
      <c r="L11" s="15">
        <f t="shared" si="3"/>
        <v>8.3890000000000011</v>
      </c>
      <c r="M11" s="14">
        <f t="shared" si="1"/>
        <v>0.503</v>
      </c>
      <c r="N11" s="61">
        <v>8.4969999999999999</v>
      </c>
      <c r="O11" s="14">
        <f t="shared" si="2"/>
        <v>0</v>
      </c>
      <c r="P11" s="15">
        <f t="shared" si="4"/>
        <v>17.389000000000003</v>
      </c>
    </row>
    <row r="12" spans="1:19" x14ac:dyDescent="0.25">
      <c r="A12" t="s">
        <v>4</v>
      </c>
      <c r="C12" s="14">
        <f t="shared" si="0"/>
        <v>9.3680000000000003</v>
      </c>
      <c r="D12" s="14">
        <f t="shared" si="0"/>
        <v>2.1509999999999998</v>
      </c>
      <c r="E12" s="14">
        <f t="shared" si="0"/>
        <v>0.65</v>
      </c>
      <c r="F12" s="14">
        <f t="shared" si="0"/>
        <v>-4.9000000000000002E-2</v>
      </c>
      <c r="G12" s="14">
        <f t="shared" si="0"/>
        <v>0</v>
      </c>
      <c r="H12" s="14">
        <f t="shared" si="0"/>
        <v>2.5999999999999999E-2</v>
      </c>
      <c r="I12" s="14">
        <f t="shared" si="0"/>
        <v>1.2999999999999999E-2</v>
      </c>
      <c r="J12" s="14">
        <f t="shared" si="0"/>
        <v>0</v>
      </c>
      <c r="K12" s="14">
        <f t="shared" si="0"/>
        <v>0</v>
      </c>
      <c r="L12" s="15">
        <f t="shared" si="3"/>
        <v>12.159000000000001</v>
      </c>
      <c r="M12" s="14">
        <f t="shared" si="1"/>
        <v>0.55000000000000004</v>
      </c>
      <c r="N12" s="61">
        <v>6.8559999999999999</v>
      </c>
      <c r="O12" s="14">
        <f t="shared" si="2"/>
        <v>0</v>
      </c>
      <c r="P12" s="15">
        <f t="shared" si="4"/>
        <v>19.565000000000001</v>
      </c>
    </row>
    <row r="13" spans="1:19" x14ac:dyDescent="0.25">
      <c r="A13" s="4" t="s">
        <v>5</v>
      </c>
      <c r="C13" s="16">
        <f t="shared" si="0"/>
        <v>6.391</v>
      </c>
      <c r="D13" s="16">
        <f t="shared" si="0"/>
        <v>2.9780000000000002</v>
      </c>
      <c r="E13" s="16">
        <f t="shared" si="0"/>
        <v>1.077</v>
      </c>
      <c r="F13" s="16">
        <f t="shared" si="0"/>
        <v>-4.9000000000000002E-2</v>
      </c>
      <c r="G13" s="16">
        <f t="shared" si="0"/>
        <v>0.16300000000000001</v>
      </c>
      <c r="H13" s="16">
        <f t="shared" si="0"/>
        <v>3.5000000000000003E-2</v>
      </c>
      <c r="I13" s="16">
        <f t="shared" si="0"/>
        <v>1.6E-2</v>
      </c>
      <c r="J13" s="16">
        <f t="shared" si="0"/>
        <v>0.73599999999999999</v>
      </c>
      <c r="K13" s="16">
        <f t="shared" si="0"/>
        <v>-0.24199999999999999</v>
      </c>
      <c r="L13" s="16">
        <f t="shared" si="3"/>
        <v>11.105</v>
      </c>
      <c r="M13" s="16">
        <f t="shared" si="1"/>
        <v>0.45900000000000002</v>
      </c>
      <c r="N13" s="62">
        <v>10.218999999999999</v>
      </c>
      <c r="O13" s="16">
        <f t="shared" si="2"/>
        <v>0</v>
      </c>
      <c r="P13" s="16">
        <f t="shared" si="4"/>
        <v>21.783000000000001</v>
      </c>
    </row>
    <row r="14" spans="1:19" x14ac:dyDescent="0.25"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9" x14ac:dyDescent="0.25">
      <c r="A15" s="2" t="s">
        <v>7</v>
      </c>
      <c r="C15" s="30"/>
    </row>
    <row r="16" spans="1:19" x14ac:dyDescent="0.25">
      <c r="A16" t="s">
        <v>0</v>
      </c>
      <c r="C16" s="17">
        <f>Assumptions!C14</f>
        <v>570881988</v>
      </c>
      <c r="D16" s="17">
        <f>Assumptions!D14</f>
        <v>285919204</v>
      </c>
      <c r="E16" s="17">
        <f>Assumptions!E14</f>
        <v>79368365</v>
      </c>
      <c r="F16" s="17">
        <f>Assumptions!F14</f>
        <v>-3655319</v>
      </c>
      <c r="G16" s="17">
        <f>Assumptions!G14</f>
        <v>13570518</v>
      </c>
      <c r="H16" s="17">
        <f>Assumptions!H14</f>
        <v>2927308</v>
      </c>
      <c r="I16" s="17">
        <f>Assumptions!I14</f>
        <v>1418626</v>
      </c>
      <c r="J16" s="17">
        <f>Assumptions!J14</f>
        <v>150000000</v>
      </c>
      <c r="K16" s="17">
        <f>Assumptions!K14</f>
        <v>-45575268</v>
      </c>
      <c r="L16" s="18">
        <f>SUM(C16:K16)</f>
        <v>1054855422</v>
      </c>
      <c r="M16" s="17">
        <f>Assumptions!M14</f>
        <v>31116274</v>
      </c>
      <c r="N16" s="17">
        <f>Assumptions!N14</f>
        <v>765850825</v>
      </c>
      <c r="O16" s="17">
        <f>Assumptions!O14</f>
        <v>0</v>
      </c>
      <c r="P16" s="18">
        <f>SUM(L16:O16)</f>
        <v>1851822521</v>
      </c>
    </row>
    <row r="17" spans="1:19" x14ac:dyDescent="0.25">
      <c r="A17" t="s">
        <v>1</v>
      </c>
      <c r="C17" s="17">
        <f>Assumptions!C15</f>
        <v>175343824</v>
      </c>
      <c r="D17" s="17">
        <f>Assumptions!D15</f>
        <v>54683225</v>
      </c>
      <c r="E17" s="17">
        <f>Assumptions!E15</f>
        <v>28523511</v>
      </c>
      <c r="F17" s="17">
        <f>Assumptions!F15</f>
        <v>-1001013</v>
      </c>
      <c r="G17" s="17">
        <f>Assumptions!G15</f>
        <v>3853610</v>
      </c>
      <c r="H17" s="17">
        <f>Assumptions!H15</f>
        <v>819945</v>
      </c>
      <c r="I17" s="17">
        <f>Assumptions!I15</f>
        <v>306704</v>
      </c>
      <c r="J17" s="17">
        <f>Assumptions!J15</f>
        <v>0</v>
      </c>
      <c r="K17" s="17">
        <f>Assumptions!K15</f>
        <v>-2930739</v>
      </c>
      <c r="L17" s="18">
        <f t="shared" ref="L17:L20" si="5">SUM(C17:K17)</f>
        <v>259599067</v>
      </c>
      <c r="M17" s="17">
        <f>Assumptions!M15</f>
        <v>11094317</v>
      </c>
      <c r="N17" s="17">
        <f>Assumptions!N15</f>
        <v>204985935</v>
      </c>
      <c r="O17" s="17">
        <f>Assumptions!O15</f>
        <v>0</v>
      </c>
      <c r="P17" s="18">
        <f t="shared" ref="P17:P20" si="6">SUM(L17:O17)</f>
        <v>475679319</v>
      </c>
    </row>
    <row r="18" spans="1:19" x14ac:dyDescent="0.25">
      <c r="A18" t="s">
        <v>2</v>
      </c>
      <c r="C18" s="17">
        <f>Assumptions!C16</f>
        <v>527144736</v>
      </c>
      <c r="D18" s="17">
        <f>Assumptions!D16</f>
        <v>258426460</v>
      </c>
      <c r="E18" s="17">
        <f>Assumptions!E16</f>
        <v>107043786</v>
      </c>
      <c r="F18" s="17">
        <f>Assumptions!F16</f>
        <v>-5092806</v>
      </c>
      <c r="G18" s="17">
        <f>Assumptions!G16</f>
        <v>15424685</v>
      </c>
      <c r="H18" s="17">
        <f>Assumptions!H16</f>
        <v>3272965</v>
      </c>
      <c r="I18" s="17">
        <f>Assumptions!I16</f>
        <v>1539107</v>
      </c>
      <c r="J18" s="17">
        <f>Assumptions!J16</f>
        <v>0</v>
      </c>
      <c r="K18" s="17">
        <f>Assumptions!K16</f>
        <v>-662225</v>
      </c>
      <c r="L18" s="18">
        <f t="shared" si="5"/>
        <v>907096708</v>
      </c>
      <c r="M18" s="17">
        <f>Assumptions!M16</f>
        <v>49070916</v>
      </c>
      <c r="N18" s="17">
        <f>Assumptions!N16</f>
        <v>699784412</v>
      </c>
      <c r="O18" s="17">
        <f>Assumptions!O16</f>
        <v>0</v>
      </c>
      <c r="P18" s="18">
        <f t="shared" si="6"/>
        <v>1655952036</v>
      </c>
    </row>
    <row r="19" spans="1:19" x14ac:dyDescent="0.25">
      <c r="A19" t="s">
        <v>3</v>
      </c>
      <c r="C19" s="17">
        <f>Assumptions!C17</f>
        <v>18617830</v>
      </c>
      <c r="D19" s="17">
        <f>Assumptions!D17</f>
        <v>5375676</v>
      </c>
      <c r="E19" s="17">
        <f>Assumptions!E17</f>
        <v>3693284</v>
      </c>
      <c r="F19" s="17">
        <f>Assumptions!F17</f>
        <v>-163143</v>
      </c>
      <c r="G19" s="17">
        <f>Assumptions!G17</f>
        <v>339222</v>
      </c>
      <c r="H19" s="17">
        <f>Assumptions!H17</f>
        <v>112162</v>
      </c>
      <c r="I19" s="17">
        <f>Assumptions!I17</f>
        <v>35976</v>
      </c>
      <c r="J19" s="17">
        <f>Assumptions!J17</f>
        <v>0</v>
      </c>
      <c r="K19" s="17">
        <f>Assumptions!K17</f>
        <v>-55521</v>
      </c>
      <c r="L19" s="18">
        <f t="shared" si="5"/>
        <v>27955486</v>
      </c>
      <c r="M19" s="17">
        <f>Assumptions!M17</f>
        <v>1675410</v>
      </c>
      <c r="N19" s="17">
        <f>Assumptions!N17</f>
        <v>25643706</v>
      </c>
      <c r="O19" s="17">
        <f>Assumptions!O17</f>
        <v>0</v>
      </c>
      <c r="P19" s="18">
        <f t="shared" si="6"/>
        <v>55274602</v>
      </c>
    </row>
    <row r="20" spans="1:19" x14ac:dyDescent="0.25">
      <c r="A20" t="s">
        <v>4</v>
      </c>
      <c r="C20" s="17">
        <f>Assumptions!C18</f>
        <v>9709724</v>
      </c>
      <c r="D20" s="17">
        <f>Assumptions!D18</f>
        <v>2229948</v>
      </c>
      <c r="E20" s="17">
        <f>Assumptions!E18</f>
        <v>673734</v>
      </c>
      <c r="F20" s="17">
        <f>Assumptions!F18</f>
        <v>-50744</v>
      </c>
      <c r="G20" s="17">
        <f>Assumptions!G18</f>
        <v>0</v>
      </c>
      <c r="H20" s="17">
        <f>Assumptions!H18</f>
        <v>27123</v>
      </c>
      <c r="I20" s="17">
        <f>Assumptions!I18</f>
        <v>13475</v>
      </c>
      <c r="J20" s="17">
        <f>Assumptions!J18</f>
        <v>0</v>
      </c>
      <c r="K20" s="17">
        <f>Assumptions!K18</f>
        <v>0</v>
      </c>
      <c r="L20" s="18">
        <f t="shared" si="5"/>
        <v>12603260</v>
      </c>
      <c r="M20" s="17">
        <f>Assumptions!M18</f>
        <v>569579</v>
      </c>
      <c r="N20" s="17">
        <f>Assumptions!N18</f>
        <v>7106245</v>
      </c>
      <c r="O20" s="17">
        <f>Assumptions!O18</f>
        <v>0</v>
      </c>
      <c r="P20" s="18">
        <f t="shared" si="6"/>
        <v>20279084</v>
      </c>
    </row>
    <row r="21" spans="1:19" x14ac:dyDescent="0.25">
      <c r="A21" s="4" t="s">
        <v>5</v>
      </c>
      <c r="C21" s="19">
        <f>SUM(C16:C20)</f>
        <v>1301698102</v>
      </c>
      <c r="D21" s="19">
        <f t="shared" ref="D21:P21" si="7">SUM(D16:D20)</f>
        <v>606634513</v>
      </c>
      <c r="E21" s="19">
        <f t="shared" si="7"/>
        <v>219302680</v>
      </c>
      <c r="F21" s="19">
        <f t="shared" si="7"/>
        <v>-9963025</v>
      </c>
      <c r="G21" s="19">
        <f t="shared" si="7"/>
        <v>33188035</v>
      </c>
      <c r="H21" s="19">
        <f t="shared" si="7"/>
        <v>7159503</v>
      </c>
      <c r="I21" s="19">
        <f t="shared" si="7"/>
        <v>3313888</v>
      </c>
      <c r="J21" s="19">
        <f t="shared" si="7"/>
        <v>150000000</v>
      </c>
      <c r="K21" s="19">
        <f t="shared" si="7"/>
        <v>-49223753</v>
      </c>
      <c r="L21" s="19">
        <f t="shared" si="7"/>
        <v>2262109943</v>
      </c>
      <c r="M21" s="19">
        <f t="shared" si="7"/>
        <v>93526496</v>
      </c>
      <c r="N21" s="19">
        <f t="shared" si="7"/>
        <v>1703371123</v>
      </c>
      <c r="O21" s="19">
        <f t="shared" si="7"/>
        <v>0</v>
      </c>
      <c r="P21" s="19">
        <f t="shared" si="7"/>
        <v>4059007562</v>
      </c>
    </row>
    <row r="23" spans="1:19" x14ac:dyDescent="0.25">
      <c r="A23" s="24" t="s">
        <v>24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19" x14ac:dyDescent="0.25">
      <c r="A24" s="2" t="s">
        <v>8</v>
      </c>
    </row>
    <row r="25" spans="1:19" x14ac:dyDescent="0.25">
      <c r="A25" t="s">
        <v>0</v>
      </c>
      <c r="C25" s="14">
        <f t="shared" ref="C25:K30" si="8">ROUND((C33/$C75)*100, 3)</f>
        <v>7.6520000000000001</v>
      </c>
      <c r="D25" s="14">
        <f t="shared" si="8"/>
        <v>3.82</v>
      </c>
      <c r="E25" s="14">
        <f t="shared" si="8"/>
        <v>1.06</v>
      </c>
      <c r="F25" s="14">
        <f t="shared" si="8"/>
        <v>-4.9000000000000002E-2</v>
      </c>
      <c r="G25" s="14">
        <f t="shared" si="8"/>
        <v>0.18099999999999999</v>
      </c>
      <c r="H25" s="14">
        <f t="shared" si="8"/>
        <v>3.9E-2</v>
      </c>
      <c r="I25" s="14">
        <f t="shared" si="8"/>
        <v>1.9E-2</v>
      </c>
      <c r="J25" s="14">
        <f t="shared" si="8"/>
        <v>2.004</v>
      </c>
      <c r="K25" s="14">
        <f t="shared" si="8"/>
        <v>-0.60899999999999999</v>
      </c>
      <c r="L25" s="15">
        <f>SUM(C25:K25)</f>
        <v>14.116999999999999</v>
      </c>
      <c r="M25" s="14">
        <f t="shared" ref="M25:M30" si="9">ROUND((M33/$C75)*100, 3)</f>
        <v>0.41599999999999998</v>
      </c>
      <c r="N25" s="61">
        <v>10.387</v>
      </c>
      <c r="O25" s="14">
        <f t="shared" ref="O25:O30" si="10">ROUND((O33/$C75)*100, 3)</f>
        <v>0</v>
      </c>
      <c r="P25" s="15">
        <f>SUM(L25:O25)</f>
        <v>24.92</v>
      </c>
      <c r="R25" s="14">
        <f>P25-P8</f>
        <v>2.4000000000000909E-2</v>
      </c>
      <c r="S25" s="31">
        <f>(P25-P8)/P8</f>
        <v>9.6401028277638614E-4</v>
      </c>
    </row>
    <row r="26" spans="1:19" x14ac:dyDescent="0.25">
      <c r="A26" t="s">
        <v>1</v>
      </c>
      <c r="C26" s="14">
        <f t="shared" si="8"/>
        <v>8.5990000000000002</v>
      </c>
      <c r="D26" s="14">
        <f t="shared" si="8"/>
        <v>2.6739999999999999</v>
      </c>
      <c r="E26" s="14">
        <f t="shared" si="8"/>
        <v>1.395</v>
      </c>
      <c r="F26" s="14">
        <f t="shared" si="8"/>
        <v>-4.9000000000000002E-2</v>
      </c>
      <c r="G26" s="14">
        <f t="shared" si="8"/>
        <v>0.188</v>
      </c>
      <c r="H26" s="14">
        <f t="shared" si="8"/>
        <v>0.04</v>
      </c>
      <c r="I26" s="14">
        <f t="shared" si="8"/>
        <v>1.4999999999999999E-2</v>
      </c>
      <c r="J26" s="14">
        <f t="shared" si="8"/>
        <v>0</v>
      </c>
      <c r="K26" s="14">
        <f t="shared" si="8"/>
        <v>-0.14299999999999999</v>
      </c>
      <c r="L26" s="15">
        <f t="shared" ref="L26:L30" si="11">SUM(C26:K26)</f>
        <v>12.718999999999999</v>
      </c>
      <c r="M26" s="14">
        <f t="shared" si="9"/>
        <v>0.54300000000000004</v>
      </c>
      <c r="N26" s="61">
        <v>10.16</v>
      </c>
      <c r="O26" s="14">
        <f t="shared" si="10"/>
        <v>0</v>
      </c>
      <c r="P26" s="15">
        <f t="shared" ref="P26:P30" si="12">SUM(L26:O26)</f>
        <v>23.421999999999997</v>
      </c>
      <c r="R26" s="14">
        <f t="shared" ref="R26:R30" si="13">P26-P9</f>
        <v>2.2999999999996135E-2</v>
      </c>
      <c r="S26" s="31">
        <f t="shared" ref="S26:S30" si="14">(P26-P9)/P9</f>
        <v>9.8294798923014384E-4</v>
      </c>
    </row>
    <row r="27" spans="1:19" x14ac:dyDescent="0.25">
      <c r="A27" t="s">
        <v>2</v>
      </c>
      <c r="C27" s="14">
        <f t="shared" si="8"/>
        <v>5.0810000000000004</v>
      </c>
      <c r="D27" s="14">
        <f t="shared" si="8"/>
        <v>2.484</v>
      </c>
      <c r="E27" s="14">
        <f t="shared" si="8"/>
        <v>1.0289999999999999</v>
      </c>
      <c r="F27" s="14">
        <f t="shared" si="8"/>
        <v>-4.9000000000000002E-2</v>
      </c>
      <c r="G27" s="14">
        <f t="shared" si="8"/>
        <v>0.14799999999999999</v>
      </c>
      <c r="H27" s="14">
        <f t="shared" si="8"/>
        <v>3.1E-2</v>
      </c>
      <c r="I27" s="14">
        <f t="shared" si="8"/>
        <v>1.4999999999999999E-2</v>
      </c>
      <c r="J27" s="14">
        <f t="shared" si="8"/>
        <v>0</v>
      </c>
      <c r="K27" s="14">
        <f t="shared" si="8"/>
        <v>-6.0000000000000001E-3</v>
      </c>
      <c r="L27" s="15">
        <f t="shared" si="11"/>
        <v>8.7330000000000023</v>
      </c>
      <c r="M27" s="14">
        <f t="shared" si="9"/>
        <v>0.47199999999999998</v>
      </c>
      <c r="N27" s="61">
        <v>10.183</v>
      </c>
      <c r="O27" s="14">
        <f t="shared" si="10"/>
        <v>0</v>
      </c>
      <c r="P27" s="15">
        <f t="shared" si="12"/>
        <v>19.388000000000002</v>
      </c>
      <c r="R27" s="14">
        <f t="shared" si="13"/>
        <v>1.3999999999999346E-2</v>
      </c>
      <c r="S27" s="31">
        <f t="shared" si="14"/>
        <v>7.2261794157114402E-4</v>
      </c>
    </row>
    <row r="28" spans="1:19" x14ac:dyDescent="0.25">
      <c r="A28" t="s">
        <v>3</v>
      </c>
      <c r="C28" s="14">
        <f t="shared" si="8"/>
        <v>5.6020000000000003</v>
      </c>
      <c r="D28" s="14">
        <f t="shared" si="8"/>
        <v>1.613</v>
      </c>
      <c r="E28" s="14">
        <f t="shared" si="8"/>
        <v>1.1080000000000001</v>
      </c>
      <c r="F28" s="14">
        <f t="shared" si="8"/>
        <v>-4.9000000000000002E-2</v>
      </c>
      <c r="G28" s="14">
        <f t="shared" si="8"/>
        <v>0.10199999999999999</v>
      </c>
      <c r="H28" s="14">
        <f t="shared" si="8"/>
        <v>3.4000000000000002E-2</v>
      </c>
      <c r="I28" s="14">
        <f t="shared" si="8"/>
        <v>1.0999999999999999E-2</v>
      </c>
      <c r="J28" s="14">
        <f t="shared" si="8"/>
        <v>0</v>
      </c>
      <c r="K28" s="14">
        <f t="shared" si="8"/>
        <v>-1.7000000000000001E-2</v>
      </c>
      <c r="L28" s="15">
        <f t="shared" si="11"/>
        <v>8.4040000000000017</v>
      </c>
      <c r="M28" s="14">
        <f t="shared" si="9"/>
        <v>0.503</v>
      </c>
      <c r="N28" s="61">
        <v>8.4969999999999999</v>
      </c>
      <c r="O28" s="14">
        <f t="shared" si="10"/>
        <v>0</v>
      </c>
      <c r="P28" s="15">
        <f t="shared" si="12"/>
        <v>17.404000000000003</v>
      </c>
      <c r="R28" s="14">
        <f t="shared" si="13"/>
        <v>1.5000000000000568E-2</v>
      </c>
      <c r="S28" s="31">
        <f t="shared" si="14"/>
        <v>8.6261429639430476E-4</v>
      </c>
    </row>
    <row r="29" spans="1:19" x14ac:dyDescent="0.25">
      <c r="A29" t="s">
        <v>4</v>
      </c>
      <c r="C29" s="14">
        <f t="shared" si="8"/>
        <v>9.3810000000000002</v>
      </c>
      <c r="D29" s="14">
        <f t="shared" si="8"/>
        <v>2.1509999999999998</v>
      </c>
      <c r="E29" s="14">
        <f t="shared" si="8"/>
        <v>0.65</v>
      </c>
      <c r="F29" s="14">
        <f t="shared" si="8"/>
        <v>-4.9000000000000002E-2</v>
      </c>
      <c r="G29" s="14">
        <f t="shared" si="8"/>
        <v>0</v>
      </c>
      <c r="H29" s="14">
        <f t="shared" si="8"/>
        <v>2.5999999999999999E-2</v>
      </c>
      <c r="I29" s="14">
        <f t="shared" si="8"/>
        <v>1.2999999999999999E-2</v>
      </c>
      <c r="J29" s="14">
        <f t="shared" si="8"/>
        <v>0</v>
      </c>
      <c r="K29" s="14">
        <f t="shared" si="8"/>
        <v>0</v>
      </c>
      <c r="L29" s="15">
        <f t="shared" si="11"/>
        <v>12.172000000000001</v>
      </c>
      <c r="M29" s="14">
        <f t="shared" si="9"/>
        <v>0.55000000000000004</v>
      </c>
      <c r="N29" s="61">
        <v>6.8559999999999999</v>
      </c>
      <c r="O29" s="14">
        <f t="shared" si="10"/>
        <v>0</v>
      </c>
      <c r="P29" s="15">
        <f t="shared" si="12"/>
        <v>19.578000000000003</v>
      </c>
      <c r="R29" s="14">
        <f t="shared" si="13"/>
        <v>1.3000000000001677E-2</v>
      </c>
      <c r="S29" s="31">
        <f t="shared" si="14"/>
        <v>6.6445182724261061E-4</v>
      </c>
    </row>
    <row r="30" spans="1:19" x14ac:dyDescent="0.25">
      <c r="A30" s="4" t="s">
        <v>5</v>
      </c>
      <c r="C30" s="16">
        <f t="shared" si="8"/>
        <v>6.4089999999999998</v>
      </c>
      <c r="D30" s="16">
        <f t="shared" si="8"/>
        <v>2.9780000000000002</v>
      </c>
      <c r="E30" s="16">
        <f t="shared" si="8"/>
        <v>1.077</v>
      </c>
      <c r="F30" s="16">
        <f t="shared" si="8"/>
        <v>-4.9000000000000002E-2</v>
      </c>
      <c r="G30" s="16">
        <f t="shared" si="8"/>
        <v>0.16300000000000001</v>
      </c>
      <c r="H30" s="16">
        <f t="shared" si="8"/>
        <v>3.5000000000000003E-2</v>
      </c>
      <c r="I30" s="16">
        <f t="shared" si="8"/>
        <v>1.6E-2</v>
      </c>
      <c r="J30" s="16">
        <f t="shared" si="8"/>
        <v>0.73599999999999999</v>
      </c>
      <c r="K30" s="16">
        <f t="shared" si="8"/>
        <v>-0.24199999999999999</v>
      </c>
      <c r="L30" s="16">
        <f t="shared" si="11"/>
        <v>11.123000000000001</v>
      </c>
      <c r="M30" s="16">
        <f t="shared" si="9"/>
        <v>0.45900000000000002</v>
      </c>
      <c r="N30" s="62">
        <v>10.218999999999999</v>
      </c>
      <c r="O30" s="16">
        <f t="shared" si="10"/>
        <v>0</v>
      </c>
      <c r="P30" s="16">
        <f t="shared" si="12"/>
        <v>21.801000000000002</v>
      </c>
      <c r="R30" s="16">
        <f t="shared" si="13"/>
        <v>1.8000000000000682E-2</v>
      </c>
      <c r="S30" s="32">
        <f t="shared" si="14"/>
        <v>8.2633246109354457E-4</v>
      </c>
    </row>
    <row r="32" spans="1:19" x14ac:dyDescent="0.25">
      <c r="A32" s="2" t="s">
        <v>7</v>
      </c>
    </row>
    <row r="33" spans="1:19" x14ac:dyDescent="0.25">
      <c r="A33" t="s">
        <v>0</v>
      </c>
      <c r="C33" s="29">
        <f>C16+C59</f>
        <v>572673573.77471614</v>
      </c>
      <c r="D33" s="17">
        <f>D16</f>
        <v>285919204</v>
      </c>
      <c r="E33" s="17">
        <f t="shared" ref="E33:K33" si="15">E16</f>
        <v>79368365</v>
      </c>
      <c r="F33" s="17">
        <f t="shared" si="15"/>
        <v>-3655319</v>
      </c>
      <c r="G33" s="17">
        <f t="shared" si="15"/>
        <v>13570518</v>
      </c>
      <c r="H33" s="17">
        <f t="shared" si="15"/>
        <v>2927308</v>
      </c>
      <c r="I33" s="17">
        <f t="shared" si="15"/>
        <v>1418626</v>
      </c>
      <c r="J33" s="17">
        <f t="shared" si="15"/>
        <v>150000000</v>
      </c>
      <c r="K33" s="17">
        <f t="shared" si="15"/>
        <v>-45575268</v>
      </c>
      <c r="L33" s="18">
        <f>SUM(C33:K33)</f>
        <v>1056647007.7747161</v>
      </c>
      <c r="M33" s="17">
        <f t="shared" ref="M33:O37" si="16">M16</f>
        <v>31116274</v>
      </c>
      <c r="N33" s="17">
        <f t="shared" si="16"/>
        <v>765850825</v>
      </c>
      <c r="O33" s="17">
        <f t="shared" si="16"/>
        <v>0</v>
      </c>
      <c r="P33" s="18">
        <f>SUM(L33:O33)</f>
        <v>1853614106.7747161</v>
      </c>
    </row>
    <row r="34" spans="1:19" x14ac:dyDescent="0.25">
      <c r="A34" t="s">
        <v>1</v>
      </c>
      <c r="C34" s="29">
        <f t="shared" ref="C34:C37" si="17">C17+C60</f>
        <v>175818365.8052887</v>
      </c>
      <c r="D34" s="17">
        <f t="shared" ref="D34:K37" si="18">D17</f>
        <v>54683225</v>
      </c>
      <c r="E34" s="17">
        <f t="shared" si="18"/>
        <v>28523511</v>
      </c>
      <c r="F34" s="17">
        <f t="shared" si="18"/>
        <v>-1001013</v>
      </c>
      <c r="G34" s="17">
        <f t="shared" si="18"/>
        <v>3853610</v>
      </c>
      <c r="H34" s="17">
        <f t="shared" si="18"/>
        <v>819945</v>
      </c>
      <c r="I34" s="17">
        <f t="shared" si="18"/>
        <v>306704</v>
      </c>
      <c r="J34" s="17">
        <f t="shared" si="18"/>
        <v>0</v>
      </c>
      <c r="K34" s="17">
        <f t="shared" si="18"/>
        <v>-2930739</v>
      </c>
      <c r="L34" s="18">
        <f t="shared" ref="L34:L37" si="19">SUM(C34:K34)</f>
        <v>260073608.8052887</v>
      </c>
      <c r="M34" s="17">
        <f t="shared" si="16"/>
        <v>11094317</v>
      </c>
      <c r="N34" s="17">
        <f t="shared" si="16"/>
        <v>204985935</v>
      </c>
      <c r="O34" s="17">
        <f t="shared" si="16"/>
        <v>0</v>
      </c>
      <c r="P34" s="18">
        <f t="shared" ref="P34:P37" si="20">SUM(L34:O34)</f>
        <v>476153860.80528867</v>
      </c>
    </row>
    <row r="35" spans="1:19" x14ac:dyDescent="0.25">
      <c r="A35" t="s">
        <v>2</v>
      </c>
      <c r="C35" s="29">
        <f t="shared" si="17"/>
        <v>528530340.22599173</v>
      </c>
      <c r="D35" s="17">
        <f t="shared" si="18"/>
        <v>258426460</v>
      </c>
      <c r="E35" s="17">
        <f t="shared" si="18"/>
        <v>107043786</v>
      </c>
      <c r="F35" s="17">
        <f t="shared" si="18"/>
        <v>-5092806</v>
      </c>
      <c r="G35" s="17">
        <f t="shared" si="18"/>
        <v>15424685</v>
      </c>
      <c r="H35" s="17">
        <f t="shared" si="18"/>
        <v>3272965</v>
      </c>
      <c r="I35" s="17">
        <f t="shared" si="18"/>
        <v>1539107</v>
      </c>
      <c r="J35" s="17">
        <f t="shared" si="18"/>
        <v>0</v>
      </c>
      <c r="K35" s="17">
        <f t="shared" si="18"/>
        <v>-662225</v>
      </c>
      <c r="L35" s="18">
        <f t="shared" si="19"/>
        <v>908482312.22599173</v>
      </c>
      <c r="M35" s="17">
        <f t="shared" si="16"/>
        <v>49070916</v>
      </c>
      <c r="N35" s="17">
        <f t="shared" si="16"/>
        <v>699784412</v>
      </c>
      <c r="O35" s="17">
        <f t="shared" si="16"/>
        <v>0</v>
      </c>
      <c r="P35" s="18">
        <f t="shared" si="20"/>
        <v>1657337640.2259917</v>
      </c>
    </row>
    <row r="36" spans="1:19" x14ac:dyDescent="0.25">
      <c r="A36" t="s">
        <v>3</v>
      </c>
      <c r="C36" s="29">
        <f t="shared" si="17"/>
        <v>18667853.508259758</v>
      </c>
      <c r="D36" s="17">
        <f t="shared" si="18"/>
        <v>5375676</v>
      </c>
      <c r="E36" s="17">
        <f t="shared" si="18"/>
        <v>3693284</v>
      </c>
      <c r="F36" s="17">
        <f t="shared" si="18"/>
        <v>-163143</v>
      </c>
      <c r="G36" s="17">
        <f t="shared" si="18"/>
        <v>339222</v>
      </c>
      <c r="H36" s="17">
        <f t="shared" si="18"/>
        <v>112162</v>
      </c>
      <c r="I36" s="17">
        <f t="shared" si="18"/>
        <v>35976</v>
      </c>
      <c r="J36" s="17">
        <f t="shared" si="18"/>
        <v>0</v>
      </c>
      <c r="K36" s="17">
        <f t="shared" si="18"/>
        <v>-55521</v>
      </c>
      <c r="L36" s="18">
        <f t="shared" si="19"/>
        <v>28005509.508259758</v>
      </c>
      <c r="M36" s="17">
        <f t="shared" si="16"/>
        <v>1675410</v>
      </c>
      <c r="N36" s="17">
        <f t="shared" si="16"/>
        <v>25643706</v>
      </c>
      <c r="O36" s="17">
        <f t="shared" si="16"/>
        <v>0</v>
      </c>
      <c r="P36" s="18">
        <f t="shared" si="20"/>
        <v>55324625.508259758</v>
      </c>
    </row>
    <row r="37" spans="1:19" x14ac:dyDescent="0.25">
      <c r="A37" t="s">
        <v>4</v>
      </c>
      <c r="C37" s="29">
        <f t="shared" si="17"/>
        <v>9723572.0198473446</v>
      </c>
      <c r="D37" s="17">
        <f t="shared" si="18"/>
        <v>2229948</v>
      </c>
      <c r="E37" s="17">
        <f t="shared" si="18"/>
        <v>673734</v>
      </c>
      <c r="F37" s="17">
        <f t="shared" si="18"/>
        <v>-50744</v>
      </c>
      <c r="G37" s="17">
        <f t="shared" si="18"/>
        <v>0</v>
      </c>
      <c r="H37" s="17">
        <f t="shared" si="18"/>
        <v>27123</v>
      </c>
      <c r="I37" s="17">
        <f t="shared" si="18"/>
        <v>13475</v>
      </c>
      <c r="J37" s="17">
        <f t="shared" si="18"/>
        <v>0</v>
      </c>
      <c r="K37" s="17">
        <f t="shared" si="18"/>
        <v>0</v>
      </c>
      <c r="L37" s="18">
        <f t="shared" si="19"/>
        <v>12617108.019847345</v>
      </c>
      <c r="M37" s="17">
        <f t="shared" si="16"/>
        <v>569579</v>
      </c>
      <c r="N37" s="17">
        <f t="shared" si="16"/>
        <v>7106245</v>
      </c>
      <c r="O37" s="17">
        <f t="shared" si="16"/>
        <v>0</v>
      </c>
      <c r="P37" s="18">
        <f t="shared" si="20"/>
        <v>20292932.019847345</v>
      </c>
    </row>
    <row r="38" spans="1:19" x14ac:dyDescent="0.25">
      <c r="A38" s="4" t="s">
        <v>5</v>
      </c>
      <c r="C38" s="19">
        <f>SUM(C33:C37)</f>
        <v>1305413705.3341036</v>
      </c>
      <c r="D38" s="19">
        <f t="shared" ref="D38:P38" si="21">SUM(D33:D37)</f>
        <v>606634513</v>
      </c>
      <c r="E38" s="19">
        <f t="shared" si="21"/>
        <v>219302680</v>
      </c>
      <c r="F38" s="19">
        <f t="shared" si="21"/>
        <v>-9963025</v>
      </c>
      <c r="G38" s="19">
        <f t="shared" si="21"/>
        <v>33188035</v>
      </c>
      <c r="H38" s="19">
        <f t="shared" si="21"/>
        <v>7159503</v>
      </c>
      <c r="I38" s="19">
        <f t="shared" si="21"/>
        <v>3313888</v>
      </c>
      <c r="J38" s="19">
        <f t="shared" si="21"/>
        <v>150000000</v>
      </c>
      <c r="K38" s="19">
        <f t="shared" si="21"/>
        <v>-49223753</v>
      </c>
      <c r="L38" s="19">
        <f t="shared" si="21"/>
        <v>2265825546.3341041</v>
      </c>
      <c r="M38" s="19">
        <f t="shared" si="21"/>
        <v>93526496</v>
      </c>
      <c r="N38" s="19">
        <f t="shared" si="21"/>
        <v>1703371123</v>
      </c>
      <c r="O38" s="19">
        <f t="shared" si="21"/>
        <v>0</v>
      </c>
      <c r="P38" s="19">
        <f t="shared" si="21"/>
        <v>4062723165.3341036</v>
      </c>
    </row>
    <row r="40" spans="1:19" x14ac:dyDescent="0.25">
      <c r="A40" s="25" t="s">
        <v>25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1:19" x14ac:dyDescent="0.25">
      <c r="A41" s="2" t="s">
        <v>8</v>
      </c>
    </row>
    <row r="42" spans="1:19" x14ac:dyDescent="0.25">
      <c r="A42" t="s">
        <v>0</v>
      </c>
      <c r="C42" s="14">
        <f t="shared" ref="C42:K47" si="22">ROUND((C50/$C75)*100, 3)</f>
        <v>7.835</v>
      </c>
      <c r="D42" s="14">
        <f t="shared" si="22"/>
        <v>3.82</v>
      </c>
      <c r="E42" s="14">
        <f t="shared" si="22"/>
        <v>1.06</v>
      </c>
      <c r="F42" s="14">
        <f t="shared" si="22"/>
        <v>-4.9000000000000002E-2</v>
      </c>
      <c r="G42" s="14">
        <f t="shared" si="22"/>
        <v>0.18099999999999999</v>
      </c>
      <c r="H42" s="14">
        <f t="shared" si="22"/>
        <v>3.9E-2</v>
      </c>
      <c r="I42" s="14">
        <f t="shared" si="22"/>
        <v>1.9E-2</v>
      </c>
      <c r="J42" s="14">
        <f t="shared" si="22"/>
        <v>2.004</v>
      </c>
      <c r="K42" s="14">
        <f t="shared" si="22"/>
        <v>-0.60899999999999999</v>
      </c>
      <c r="L42" s="15">
        <f>SUM(C42:K42)</f>
        <v>14.299999999999999</v>
      </c>
      <c r="M42" s="14">
        <f t="shared" ref="M42:M47" si="23">ROUND((M50/$C75)*100, 3)</f>
        <v>0.41599999999999998</v>
      </c>
      <c r="N42" s="61">
        <v>10.387</v>
      </c>
      <c r="O42" s="14">
        <f t="shared" ref="O42:O47" si="24">ROUND((O50/$C75)*100, 3)</f>
        <v>0</v>
      </c>
      <c r="P42" s="15">
        <f>SUM(L42:O42)</f>
        <v>25.103000000000002</v>
      </c>
      <c r="R42" s="14">
        <f>P42-P8</f>
        <v>0.20700000000000074</v>
      </c>
      <c r="S42" s="31">
        <f>(P42-P8)/P8</f>
        <v>8.3145886889460455E-3</v>
      </c>
    </row>
    <row r="43" spans="1:19" x14ac:dyDescent="0.25">
      <c r="A43" t="s">
        <v>1</v>
      </c>
      <c r="C43" s="14">
        <f t="shared" si="22"/>
        <v>8.7769999999999992</v>
      </c>
      <c r="D43" s="14">
        <f t="shared" si="22"/>
        <v>2.6739999999999999</v>
      </c>
      <c r="E43" s="14">
        <f t="shared" si="22"/>
        <v>1.395</v>
      </c>
      <c r="F43" s="14">
        <f t="shared" si="22"/>
        <v>-4.9000000000000002E-2</v>
      </c>
      <c r="G43" s="14">
        <f t="shared" si="22"/>
        <v>0.188</v>
      </c>
      <c r="H43" s="14">
        <f t="shared" si="22"/>
        <v>0.04</v>
      </c>
      <c r="I43" s="14">
        <f t="shared" si="22"/>
        <v>1.4999999999999999E-2</v>
      </c>
      <c r="J43" s="14">
        <f t="shared" si="22"/>
        <v>0</v>
      </c>
      <c r="K43" s="14">
        <f t="shared" si="22"/>
        <v>-0.14299999999999999</v>
      </c>
      <c r="L43" s="15">
        <f t="shared" ref="L43:L47" si="25">SUM(C43:K43)</f>
        <v>12.896999999999998</v>
      </c>
      <c r="M43" s="14">
        <f t="shared" si="23"/>
        <v>0.54300000000000004</v>
      </c>
      <c r="N43" s="61">
        <v>10.16</v>
      </c>
      <c r="O43" s="14">
        <f t="shared" si="24"/>
        <v>0</v>
      </c>
      <c r="P43" s="15">
        <f t="shared" ref="P43:P47" si="26">SUM(L43:O43)</f>
        <v>23.599999999999998</v>
      </c>
      <c r="R43" s="14">
        <f t="shared" ref="R43:R47" si="27">P43-P9</f>
        <v>0.20099999999999696</v>
      </c>
      <c r="S43" s="31">
        <f t="shared" ref="S43:S47" si="28">(P43-P9)/P9</f>
        <v>8.5901106884908301E-3</v>
      </c>
    </row>
    <row r="44" spans="1:19" x14ac:dyDescent="0.25">
      <c r="A44" t="s">
        <v>2</v>
      </c>
      <c r="C44" s="14">
        <f t="shared" si="22"/>
        <v>5.1829999999999998</v>
      </c>
      <c r="D44" s="14">
        <f t="shared" si="22"/>
        <v>2.484</v>
      </c>
      <c r="E44" s="14">
        <f t="shared" si="22"/>
        <v>1.0289999999999999</v>
      </c>
      <c r="F44" s="14">
        <f t="shared" si="22"/>
        <v>-4.9000000000000002E-2</v>
      </c>
      <c r="G44" s="14">
        <f t="shared" si="22"/>
        <v>0.14799999999999999</v>
      </c>
      <c r="H44" s="14">
        <f t="shared" si="22"/>
        <v>3.1E-2</v>
      </c>
      <c r="I44" s="14">
        <f t="shared" si="22"/>
        <v>1.4999999999999999E-2</v>
      </c>
      <c r="J44" s="14">
        <f t="shared" si="22"/>
        <v>0</v>
      </c>
      <c r="K44" s="14">
        <f t="shared" si="22"/>
        <v>-6.0000000000000001E-3</v>
      </c>
      <c r="L44" s="15">
        <f t="shared" si="25"/>
        <v>8.8350000000000009</v>
      </c>
      <c r="M44" s="14">
        <f t="shared" si="23"/>
        <v>0.47199999999999998</v>
      </c>
      <c r="N44" s="61">
        <v>10.183</v>
      </c>
      <c r="O44" s="14">
        <f t="shared" si="24"/>
        <v>0</v>
      </c>
      <c r="P44" s="15">
        <f t="shared" si="26"/>
        <v>19.490000000000002</v>
      </c>
      <c r="R44" s="14">
        <f t="shared" si="27"/>
        <v>0.11599999999999966</v>
      </c>
      <c r="S44" s="31">
        <f t="shared" si="28"/>
        <v>5.9874058015897411E-3</v>
      </c>
    </row>
    <row r="45" spans="1:19" x14ac:dyDescent="0.25">
      <c r="A45" t="s">
        <v>3</v>
      </c>
      <c r="C45" s="14">
        <f t="shared" si="22"/>
        <v>5.7169999999999996</v>
      </c>
      <c r="D45" s="14">
        <f t="shared" si="22"/>
        <v>1.613</v>
      </c>
      <c r="E45" s="14">
        <f t="shared" si="22"/>
        <v>1.1080000000000001</v>
      </c>
      <c r="F45" s="14">
        <f t="shared" si="22"/>
        <v>-4.9000000000000002E-2</v>
      </c>
      <c r="G45" s="14">
        <f t="shared" si="22"/>
        <v>0.10199999999999999</v>
      </c>
      <c r="H45" s="14">
        <f t="shared" si="22"/>
        <v>3.4000000000000002E-2</v>
      </c>
      <c r="I45" s="14">
        <f t="shared" si="22"/>
        <v>1.0999999999999999E-2</v>
      </c>
      <c r="J45" s="14">
        <f t="shared" si="22"/>
        <v>0</v>
      </c>
      <c r="K45" s="14">
        <f t="shared" si="22"/>
        <v>-1.7000000000000001E-2</v>
      </c>
      <c r="L45" s="15">
        <f t="shared" si="25"/>
        <v>8.5190000000000019</v>
      </c>
      <c r="M45" s="14">
        <f t="shared" si="23"/>
        <v>0.503</v>
      </c>
      <c r="N45" s="61">
        <v>8.4969999999999999</v>
      </c>
      <c r="O45" s="14">
        <f t="shared" si="24"/>
        <v>0</v>
      </c>
      <c r="P45" s="15">
        <f t="shared" si="26"/>
        <v>17.519000000000002</v>
      </c>
      <c r="R45" s="14">
        <f t="shared" si="27"/>
        <v>0.12999999999999901</v>
      </c>
      <c r="S45" s="31">
        <f t="shared" si="28"/>
        <v>7.4759905687503013E-3</v>
      </c>
    </row>
    <row r="46" spans="1:19" x14ac:dyDescent="0.25">
      <c r="A46" t="s">
        <v>4</v>
      </c>
      <c r="C46" s="14">
        <f t="shared" si="22"/>
        <v>9.4830000000000005</v>
      </c>
      <c r="D46" s="14">
        <f t="shared" si="22"/>
        <v>2.1509999999999998</v>
      </c>
      <c r="E46" s="14">
        <f t="shared" si="22"/>
        <v>0.65</v>
      </c>
      <c r="F46" s="14">
        <f t="shared" si="22"/>
        <v>-4.9000000000000002E-2</v>
      </c>
      <c r="G46" s="14">
        <f t="shared" si="22"/>
        <v>0</v>
      </c>
      <c r="H46" s="14">
        <f t="shared" si="22"/>
        <v>2.5999999999999999E-2</v>
      </c>
      <c r="I46" s="14">
        <f t="shared" si="22"/>
        <v>1.2999999999999999E-2</v>
      </c>
      <c r="J46" s="14">
        <f t="shared" si="22"/>
        <v>0</v>
      </c>
      <c r="K46" s="14">
        <f t="shared" si="22"/>
        <v>0</v>
      </c>
      <c r="L46" s="15">
        <f t="shared" si="25"/>
        <v>12.274000000000001</v>
      </c>
      <c r="M46" s="14">
        <f t="shared" si="23"/>
        <v>0.55000000000000004</v>
      </c>
      <c r="N46" s="61">
        <v>6.8559999999999999</v>
      </c>
      <c r="O46" s="14">
        <f t="shared" si="24"/>
        <v>0</v>
      </c>
      <c r="P46" s="15">
        <f t="shared" si="26"/>
        <v>19.68</v>
      </c>
      <c r="R46" s="14">
        <f t="shared" si="27"/>
        <v>0.11499999999999844</v>
      </c>
      <c r="S46" s="31">
        <f t="shared" si="28"/>
        <v>5.8778430871453324E-3</v>
      </c>
    </row>
    <row r="47" spans="1:19" x14ac:dyDescent="0.25">
      <c r="A47" s="4" t="s">
        <v>5</v>
      </c>
      <c r="C47" s="16">
        <f t="shared" si="22"/>
        <v>6.5490000000000004</v>
      </c>
      <c r="D47" s="16">
        <f t="shared" si="22"/>
        <v>2.9780000000000002</v>
      </c>
      <c r="E47" s="16">
        <f t="shared" si="22"/>
        <v>1.077</v>
      </c>
      <c r="F47" s="16">
        <f t="shared" si="22"/>
        <v>-4.9000000000000002E-2</v>
      </c>
      <c r="G47" s="16">
        <f t="shared" si="22"/>
        <v>0.16300000000000001</v>
      </c>
      <c r="H47" s="16">
        <f t="shared" si="22"/>
        <v>3.5000000000000003E-2</v>
      </c>
      <c r="I47" s="16">
        <f t="shared" si="22"/>
        <v>1.6E-2</v>
      </c>
      <c r="J47" s="16">
        <f t="shared" si="22"/>
        <v>0.73599999999999999</v>
      </c>
      <c r="K47" s="16">
        <f t="shared" si="22"/>
        <v>-0.24199999999999999</v>
      </c>
      <c r="L47" s="16">
        <f t="shared" si="25"/>
        <v>11.263000000000002</v>
      </c>
      <c r="M47" s="16">
        <f t="shared" si="23"/>
        <v>0.45900000000000002</v>
      </c>
      <c r="N47" s="62">
        <v>10.218999999999999</v>
      </c>
      <c r="O47" s="16">
        <f t="shared" si="24"/>
        <v>0</v>
      </c>
      <c r="P47" s="16">
        <f t="shared" si="26"/>
        <v>21.941000000000003</v>
      </c>
      <c r="R47" s="16">
        <f t="shared" si="27"/>
        <v>0.15800000000000125</v>
      </c>
      <c r="S47" s="32">
        <f t="shared" si="28"/>
        <v>7.2533627140431182E-3</v>
      </c>
    </row>
    <row r="49" spans="1:19" x14ac:dyDescent="0.25">
      <c r="A49" s="2" t="s">
        <v>7</v>
      </c>
    </row>
    <row r="50" spans="1:19" x14ac:dyDescent="0.25">
      <c r="A50" t="s">
        <v>0</v>
      </c>
      <c r="C50" s="29">
        <f>C16+C59+C67</f>
        <v>586406288.77471614</v>
      </c>
      <c r="D50" s="17">
        <f>D16</f>
        <v>285919204</v>
      </c>
      <c r="E50" s="17">
        <f t="shared" ref="E50:K50" si="29">E16</f>
        <v>79368365</v>
      </c>
      <c r="F50" s="17">
        <f t="shared" si="29"/>
        <v>-3655319</v>
      </c>
      <c r="G50" s="17">
        <f t="shared" si="29"/>
        <v>13570518</v>
      </c>
      <c r="H50" s="17">
        <f t="shared" si="29"/>
        <v>2927308</v>
      </c>
      <c r="I50" s="17">
        <f t="shared" si="29"/>
        <v>1418626</v>
      </c>
      <c r="J50" s="17">
        <f t="shared" si="29"/>
        <v>150000000</v>
      </c>
      <c r="K50" s="17">
        <f t="shared" si="29"/>
        <v>-45575268</v>
      </c>
      <c r="L50" s="18">
        <f>SUM(C50:K50)</f>
        <v>1070379722.7747161</v>
      </c>
      <c r="M50" s="17">
        <f t="shared" ref="M50:O54" si="30">M16</f>
        <v>31116274</v>
      </c>
      <c r="N50" s="17">
        <f t="shared" si="30"/>
        <v>765850825</v>
      </c>
      <c r="O50" s="17">
        <f t="shared" si="30"/>
        <v>0</v>
      </c>
      <c r="P50" s="18">
        <f>SUM(L50:O50)</f>
        <v>1867346821.7747161</v>
      </c>
    </row>
    <row r="51" spans="1:19" x14ac:dyDescent="0.25">
      <c r="A51" t="s">
        <v>1</v>
      </c>
      <c r="C51" s="29">
        <f t="shared" ref="C51:C54" si="31">C17+C60+C68</f>
        <v>179455784.8052887</v>
      </c>
      <c r="D51" s="17">
        <f t="shared" ref="D51:K54" si="32">D17</f>
        <v>54683225</v>
      </c>
      <c r="E51" s="17">
        <f t="shared" si="32"/>
        <v>28523511</v>
      </c>
      <c r="F51" s="17">
        <f t="shared" si="32"/>
        <v>-1001013</v>
      </c>
      <c r="G51" s="17">
        <f t="shared" si="32"/>
        <v>3853610</v>
      </c>
      <c r="H51" s="17">
        <f t="shared" si="32"/>
        <v>819945</v>
      </c>
      <c r="I51" s="17">
        <f t="shared" si="32"/>
        <v>306704</v>
      </c>
      <c r="J51" s="17">
        <f t="shared" si="32"/>
        <v>0</v>
      </c>
      <c r="K51" s="17">
        <f t="shared" si="32"/>
        <v>-2930739</v>
      </c>
      <c r="L51" s="18">
        <f t="shared" ref="L51:L54" si="33">SUM(C51:K51)</f>
        <v>263711027.8052887</v>
      </c>
      <c r="M51" s="17">
        <f t="shared" si="30"/>
        <v>11094317</v>
      </c>
      <c r="N51" s="17">
        <f t="shared" si="30"/>
        <v>204985935</v>
      </c>
      <c r="O51" s="17">
        <f t="shared" si="30"/>
        <v>0</v>
      </c>
      <c r="P51" s="18">
        <f t="shared" ref="P51:P54" si="34">SUM(L51:O51)</f>
        <v>479791279.80528867</v>
      </c>
    </row>
    <row r="52" spans="1:19" x14ac:dyDescent="0.25">
      <c r="A52" t="s">
        <v>2</v>
      </c>
      <c r="C52" s="29">
        <f t="shared" si="31"/>
        <v>539151159.22599173</v>
      </c>
      <c r="D52" s="17">
        <f t="shared" si="32"/>
        <v>258426460</v>
      </c>
      <c r="E52" s="17">
        <f t="shared" si="32"/>
        <v>107043786</v>
      </c>
      <c r="F52" s="17">
        <f t="shared" si="32"/>
        <v>-5092806</v>
      </c>
      <c r="G52" s="17">
        <f t="shared" si="32"/>
        <v>15424685</v>
      </c>
      <c r="H52" s="17">
        <f t="shared" si="32"/>
        <v>3272965</v>
      </c>
      <c r="I52" s="17">
        <f t="shared" si="32"/>
        <v>1539107</v>
      </c>
      <c r="J52" s="17">
        <f t="shared" si="32"/>
        <v>0</v>
      </c>
      <c r="K52" s="17">
        <f t="shared" si="32"/>
        <v>-662225</v>
      </c>
      <c r="L52" s="18">
        <f t="shared" si="33"/>
        <v>919103131.22599173</v>
      </c>
      <c r="M52" s="17">
        <f t="shared" si="30"/>
        <v>49070916</v>
      </c>
      <c r="N52" s="17">
        <f t="shared" si="30"/>
        <v>699784412</v>
      </c>
      <c r="O52" s="17">
        <f t="shared" si="30"/>
        <v>0</v>
      </c>
      <c r="P52" s="18">
        <f t="shared" si="34"/>
        <v>1667958459.2259917</v>
      </c>
    </row>
    <row r="53" spans="1:19" x14ac:dyDescent="0.25">
      <c r="A53" t="s">
        <v>3</v>
      </c>
      <c r="C53" s="29">
        <f t="shared" si="31"/>
        <v>19051289.508259758</v>
      </c>
      <c r="D53" s="17">
        <f t="shared" si="32"/>
        <v>5375676</v>
      </c>
      <c r="E53" s="17">
        <f t="shared" si="32"/>
        <v>3693284</v>
      </c>
      <c r="F53" s="17">
        <f t="shared" si="32"/>
        <v>-163143</v>
      </c>
      <c r="G53" s="17">
        <f t="shared" si="32"/>
        <v>339222</v>
      </c>
      <c r="H53" s="17">
        <f t="shared" si="32"/>
        <v>112162</v>
      </c>
      <c r="I53" s="17">
        <f t="shared" si="32"/>
        <v>35976</v>
      </c>
      <c r="J53" s="17">
        <f t="shared" si="32"/>
        <v>0</v>
      </c>
      <c r="K53" s="17">
        <f t="shared" si="32"/>
        <v>-55521</v>
      </c>
      <c r="L53" s="18">
        <f t="shared" si="33"/>
        <v>28388945.508259758</v>
      </c>
      <c r="M53" s="17">
        <f t="shared" si="30"/>
        <v>1675410</v>
      </c>
      <c r="N53" s="17">
        <f t="shared" si="30"/>
        <v>25643706</v>
      </c>
      <c r="O53" s="17">
        <f t="shared" si="30"/>
        <v>0</v>
      </c>
      <c r="P53" s="18">
        <f t="shared" si="34"/>
        <v>55708061.508259758</v>
      </c>
    </row>
    <row r="54" spans="1:19" x14ac:dyDescent="0.25">
      <c r="A54" t="s">
        <v>4</v>
      </c>
      <c r="C54" s="29">
        <f t="shared" si="31"/>
        <v>9829719.0198473446</v>
      </c>
      <c r="D54" s="17">
        <f t="shared" si="32"/>
        <v>2229948</v>
      </c>
      <c r="E54" s="17">
        <f t="shared" si="32"/>
        <v>673734</v>
      </c>
      <c r="F54" s="17">
        <f t="shared" si="32"/>
        <v>-50744</v>
      </c>
      <c r="G54" s="17">
        <f t="shared" si="32"/>
        <v>0</v>
      </c>
      <c r="H54" s="17">
        <f t="shared" si="32"/>
        <v>27123</v>
      </c>
      <c r="I54" s="17">
        <f t="shared" si="32"/>
        <v>13475</v>
      </c>
      <c r="J54" s="17">
        <f t="shared" si="32"/>
        <v>0</v>
      </c>
      <c r="K54" s="17">
        <f t="shared" si="32"/>
        <v>0</v>
      </c>
      <c r="L54" s="18">
        <f t="shared" si="33"/>
        <v>12723255.019847345</v>
      </c>
      <c r="M54" s="17">
        <f t="shared" si="30"/>
        <v>569579</v>
      </c>
      <c r="N54" s="17">
        <f t="shared" si="30"/>
        <v>7106245</v>
      </c>
      <c r="O54" s="17">
        <f t="shared" si="30"/>
        <v>0</v>
      </c>
      <c r="P54" s="18">
        <f t="shared" si="34"/>
        <v>20399079.019847345</v>
      </c>
    </row>
    <row r="55" spans="1:19" x14ac:dyDescent="0.25">
      <c r="A55" s="4" t="s">
        <v>5</v>
      </c>
      <c r="C55" s="19">
        <f>SUM(C50:C54)</f>
        <v>1333894241.3341036</v>
      </c>
      <c r="D55" s="19">
        <f t="shared" ref="D55:P55" si="35">SUM(D50:D54)</f>
        <v>606634513</v>
      </c>
      <c r="E55" s="19">
        <f t="shared" si="35"/>
        <v>219302680</v>
      </c>
      <c r="F55" s="19">
        <f t="shared" si="35"/>
        <v>-9963025</v>
      </c>
      <c r="G55" s="19">
        <f t="shared" si="35"/>
        <v>33188035</v>
      </c>
      <c r="H55" s="19">
        <f t="shared" si="35"/>
        <v>7159503</v>
      </c>
      <c r="I55" s="19">
        <f t="shared" si="35"/>
        <v>3313888</v>
      </c>
      <c r="J55" s="19">
        <f t="shared" si="35"/>
        <v>150000000</v>
      </c>
      <c r="K55" s="19">
        <f t="shared" si="35"/>
        <v>-49223753</v>
      </c>
      <c r="L55" s="19">
        <f t="shared" si="35"/>
        <v>2294306082.3341041</v>
      </c>
      <c r="M55" s="19">
        <f t="shared" si="35"/>
        <v>93526496</v>
      </c>
      <c r="N55" s="19">
        <f t="shared" si="35"/>
        <v>1703371123</v>
      </c>
      <c r="O55" s="19">
        <f t="shared" si="35"/>
        <v>0</v>
      </c>
      <c r="P55" s="19">
        <f t="shared" si="35"/>
        <v>4091203701.3341036</v>
      </c>
    </row>
    <row r="57" spans="1:19" x14ac:dyDescent="0.25">
      <c r="A57" s="9" t="s">
        <v>26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s="26" customFormat="1" x14ac:dyDescent="0.25">
      <c r="A58" s="54" t="s">
        <v>50</v>
      </c>
    </row>
    <row r="59" spans="1:19" s="26" customFormat="1" x14ac:dyDescent="0.25">
      <c r="A59" t="s">
        <v>0</v>
      </c>
      <c r="C59" s="27">
        <f>Assumptions!G22-Assumptions!C22</f>
        <v>1791585.7747161286</v>
      </c>
    </row>
    <row r="60" spans="1:19" s="26" customFormat="1" x14ac:dyDescent="0.25">
      <c r="A60" t="s">
        <v>1</v>
      </c>
      <c r="C60" s="27">
        <f>Assumptions!G23-Assumptions!C23</f>
        <v>474541.80528868857</v>
      </c>
    </row>
    <row r="61" spans="1:19" s="26" customFormat="1" x14ac:dyDescent="0.25">
      <c r="A61" t="s">
        <v>2</v>
      </c>
      <c r="C61" s="27">
        <f>Assumptions!G24-Assumptions!C24</f>
        <v>1385604.2259917115</v>
      </c>
    </row>
    <row r="62" spans="1:19" s="26" customFormat="1" x14ac:dyDescent="0.25">
      <c r="A62" t="s">
        <v>3</v>
      </c>
      <c r="C62" s="27">
        <f>Assumptions!G25-Assumptions!C25</f>
        <v>50023.508259758673</v>
      </c>
    </row>
    <row r="63" spans="1:19" s="26" customFormat="1" x14ac:dyDescent="0.25">
      <c r="A63" t="s">
        <v>4</v>
      </c>
      <c r="C63" s="27">
        <f>Assumptions!G26-Assumptions!C26</f>
        <v>13848.019847344141</v>
      </c>
    </row>
    <row r="64" spans="1:19" s="26" customFormat="1" x14ac:dyDescent="0.25">
      <c r="A64" s="4" t="s">
        <v>5</v>
      </c>
      <c r="C64" s="28">
        <f>SUM(C59:C63)</f>
        <v>3715603.3341036318</v>
      </c>
    </row>
    <row r="65" spans="1:3" s="26" customFormat="1" x14ac:dyDescent="0.25">
      <c r="A65"/>
    </row>
    <row r="66" spans="1:3" s="26" customFormat="1" x14ac:dyDescent="0.25">
      <c r="A66" s="2" t="s">
        <v>47</v>
      </c>
    </row>
    <row r="67" spans="1:3" s="26" customFormat="1" x14ac:dyDescent="0.25">
      <c r="A67" t="s">
        <v>0</v>
      </c>
      <c r="C67" s="27">
        <f>Assumptions!G30</f>
        <v>13732715</v>
      </c>
    </row>
    <row r="68" spans="1:3" s="26" customFormat="1" x14ac:dyDescent="0.25">
      <c r="A68" t="s">
        <v>1</v>
      </c>
      <c r="C68" s="27">
        <f>Assumptions!G31</f>
        <v>3637419</v>
      </c>
    </row>
    <row r="69" spans="1:3" s="26" customFormat="1" x14ac:dyDescent="0.25">
      <c r="A69" t="s">
        <v>2</v>
      </c>
      <c r="C69" s="27">
        <f>Assumptions!G32</f>
        <v>10620819</v>
      </c>
    </row>
    <row r="70" spans="1:3" s="26" customFormat="1" x14ac:dyDescent="0.25">
      <c r="A70" t="s">
        <v>3</v>
      </c>
      <c r="C70" s="27">
        <f>Assumptions!G33</f>
        <v>383436</v>
      </c>
    </row>
    <row r="71" spans="1:3" s="26" customFormat="1" x14ac:dyDescent="0.25">
      <c r="A71" t="s">
        <v>4</v>
      </c>
      <c r="C71" s="27">
        <f>Assumptions!G34</f>
        <v>106147</v>
      </c>
    </row>
    <row r="72" spans="1:3" s="26" customFormat="1" x14ac:dyDescent="0.25">
      <c r="A72" s="4" t="s">
        <v>5</v>
      </c>
      <c r="C72" s="28">
        <f>SUM(C67:C71)</f>
        <v>28480536</v>
      </c>
    </row>
    <row r="73" spans="1:3" s="26" customFormat="1" x14ac:dyDescent="0.25"/>
    <row r="74" spans="1:3" x14ac:dyDescent="0.25">
      <c r="A74" s="2" t="s">
        <v>49</v>
      </c>
    </row>
    <row r="75" spans="1:3" x14ac:dyDescent="0.25">
      <c r="A75" t="s">
        <v>0</v>
      </c>
      <c r="C75" s="12">
        <f>Assumptions!C38</f>
        <v>7484292616.1647892</v>
      </c>
    </row>
    <row r="76" spans="1:3" x14ac:dyDescent="0.25">
      <c r="A76" t="s">
        <v>1</v>
      </c>
      <c r="C76" s="12">
        <f>Assumptions!C39</f>
        <v>2044696147.4340549</v>
      </c>
    </row>
    <row r="77" spans="1:3" x14ac:dyDescent="0.25">
      <c r="A77" t="s">
        <v>2</v>
      </c>
      <c r="C77" s="12">
        <f>Assumptions!C40</f>
        <v>10402700261.505287</v>
      </c>
    </row>
    <row r="78" spans="1:3" x14ac:dyDescent="0.25">
      <c r="A78" t="s">
        <v>3</v>
      </c>
      <c r="C78" s="12">
        <f>Assumptions!C41</f>
        <v>333239511.40185642</v>
      </c>
    </row>
    <row r="79" spans="1:3" x14ac:dyDescent="0.25">
      <c r="A79" t="s">
        <v>4</v>
      </c>
      <c r="C79" s="12">
        <f>Assumptions!C42</f>
        <v>103651320.92586017</v>
      </c>
    </row>
    <row r="80" spans="1:3" x14ac:dyDescent="0.25">
      <c r="A80" s="4" t="s">
        <v>5</v>
      </c>
      <c r="C80" s="13">
        <f>SUM(C75:C79)</f>
        <v>20368579857.43185</v>
      </c>
    </row>
    <row r="82" spans="16:16" x14ac:dyDescent="0.25">
      <c r="P82" s="12"/>
    </row>
    <row r="84" spans="16:16" x14ac:dyDescent="0.25">
      <c r="P84" s="12"/>
    </row>
    <row r="85" spans="16:16" x14ac:dyDescent="0.25">
      <c r="P85" s="12"/>
    </row>
    <row r="86" spans="16:16" x14ac:dyDescent="0.25">
      <c r="P86" s="12"/>
    </row>
  </sheetData>
  <mergeCells count="1">
    <mergeCell ref="R3:S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="85" zoomScaleNormal="85" workbookViewId="0">
      <pane ySplit="4" topLeftCell="A5" activePane="bottomLeft" state="frozen"/>
      <selection activeCell="E63" sqref="E63"/>
      <selection pane="bottomLeft" activeCell="A5" sqref="A5"/>
    </sheetView>
  </sheetViews>
  <sheetFormatPr defaultRowHeight="15" x14ac:dyDescent="0.25"/>
  <cols>
    <col min="1" max="1" width="30.7109375" customWidth="1"/>
    <col min="2" max="2" width="1.7109375" customWidth="1"/>
    <col min="3" max="16" width="15.7109375" customWidth="1"/>
    <col min="17" max="17" width="1.7109375" customWidth="1"/>
    <col min="18" max="19" width="15.7109375" customWidth="1"/>
  </cols>
  <sheetData>
    <row r="1" spans="1:19" x14ac:dyDescent="0.25">
      <c r="A1" s="1" t="s">
        <v>27</v>
      </c>
    </row>
    <row r="2" spans="1:19" x14ac:dyDescent="0.25">
      <c r="A2" s="1" t="s">
        <v>28</v>
      </c>
    </row>
    <row r="3" spans="1:19" x14ac:dyDescent="0.25">
      <c r="A3" s="1" t="s">
        <v>39</v>
      </c>
      <c r="R3" s="82" t="s">
        <v>35</v>
      </c>
      <c r="S3" s="82"/>
    </row>
    <row r="4" spans="1:19" x14ac:dyDescent="0.25"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18</v>
      </c>
      <c r="M4" s="3" t="s">
        <v>19</v>
      </c>
      <c r="N4" s="3" t="s">
        <v>20</v>
      </c>
      <c r="O4" s="3" t="s">
        <v>21</v>
      </c>
      <c r="P4" s="3" t="s">
        <v>22</v>
      </c>
      <c r="R4" s="7" t="s">
        <v>34</v>
      </c>
      <c r="S4" s="7" t="s">
        <v>33</v>
      </c>
    </row>
    <row r="6" spans="1:19" x14ac:dyDescent="0.25">
      <c r="A6" s="23" t="s">
        <v>23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x14ac:dyDescent="0.25">
      <c r="A7" s="2" t="s">
        <v>8</v>
      </c>
    </row>
    <row r="8" spans="1:19" x14ac:dyDescent="0.25">
      <c r="A8" t="s">
        <v>0</v>
      </c>
      <c r="C8" s="14">
        <f t="shared" ref="C8:K13" si="0">ROUND((C16/$C75)*100, 3)</f>
        <v>7.6280000000000001</v>
      </c>
      <c r="D8" s="14">
        <f t="shared" si="0"/>
        <v>3.82</v>
      </c>
      <c r="E8" s="14">
        <f t="shared" si="0"/>
        <v>1.06</v>
      </c>
      <c r="F8" s="14">
        <f t="shared" si="0"/>
        <v>-4.9000000000000002E-2</v>
      </c>
      <c r="G8" s="14">
        <f t="shared" si="0"/>
        <v>0.18099999999999999</v>
      </c>
      <c r="H8" s="14">
        <f t="shared" si="0"/>
        <v>3.9E-2</v>
      </c>
      <c r="I8" s="14">
        <f t="shared" si="0"/>
        <v>1.9E-2</v>
      </c>
      <c r="J8" s="14">
        <f t="shared" si="0"/>
        <v>2.004</v>
      </c>
      <c r="K8" s="14">
        <f t="shared" si="0"/>
        <v>-0.60899999999999999</v>
      </c>
      <c r="L8" s="15">
        <f>SUM(C8:K8)</f>
        <v>14.093</v>
      </c>
      <c r="M8" s="14">
        <f t="shared" ref="M8:M13" si="1">ROUND((M16/$C75)*100, 3)</f>
        <v>0.41599999999999998</v>
      </c>
      <c r="N8" s="61">
        <v>10.387</v>
      </c>
      <c r="O8" s="14">
        <f t="shared" ref="O8:O13" si="2">ROUND((O16/$C75)*100, 3)</f>
        <v>0</v>
      </c>
      <c r="P8" s="15">
        <f>SUM(L8:O8)</f>
        <v>24.896000000000001</v>
      </c>
    </row>
    <row r="9" spans="1:19" x14ac:dyDescent="0.25">
      <c r="A9" t="s">
        <v>1</v>
      </c>
      <c r="C9" s="14">
        <f t="shared" si="0"/>
        <v>8.5760000000000005</v>
      </c>
      <c r="D9" s="14">
        <f t="shared" si="0"/>
        <v>2.6739999999999999</v>
      </c>
      <c r="E9" s="14">
        <f t="shared" si="0"/>
        <v>1.395</v>
      </c>
      <c r="F9" s="14">
        <f t="shared" si="0"/>
        <v>-4.9000000000000002E-2</v>
      </c>
      <c r="G9" s="14">
        <f t="shared" si="0"/>
        <v>0.188</v>
      </c>
      <c r="H9" s="14">
        <f t="shared" si="0"/>
        <v>0.04</v>
      </c>
      <c r="I9" s="14">
        <f t="shared" si="0"/>
        <v>1.4999999999999999E-2</v>
      </c>
      <c r="J9" s="14">
        <f t="shared" si="0"/>
        <v>0</v>
      </c>
      <c r="K9" s="14">
        <f t="shared" si="0"/>
        <v>-0.14299999999999999</v>
      </c>
      <c r="L9" s="15">
        <f t="shared" ref="L9:L13" si="3">SUM(C9:K9)</f>
        <v>12.696</v>
      </c>
      <c r="M9" s="14">
        <f t="shared" si="1"/>
        <v>0.54300000000000004</v>
      </c>
      <c r="N9" s="61">
        <v>10.16</v>
      </c>
      <c r="O9" s="14">
        <f t="shared" si="2"/>
        <v>0</v>
      </c>
      <c r="P9" s="15">
        <f t="shared" ref="P9:P13" si="4">SUM(L9:O9)</f>
        <v>23.399000000000001</v>
      </c>
    </row>
    <row r="10" spans="1:19" x14ac:dyDescent="0.25">
      <c r="A10" t="s">
        <v>2</v>
      </c>
      <c r="C10" s="14">
        <f t="shared" si="0"/>
        <v>5.0670000000000002</v>
      </c>
      <c r="D10" s="14">
        <f t="shared" si="0"/>
        <v>2.484</v>
      </c>
      <c r="E10" s="14">
        <f t="shared" si="0"/>
        <v>1.0289999999999999</v>
      </c>
      <c r="F10" s="14">
        <f t="shared" si="0"/>
        <v>-4.9000000000000002E-2</v>
      </c>
      <c r="G10" s="14">
        <f t="shared" si="0"/>
        <v>0.14799999999999999</v>
      </c>
      <c r="H10" s="14">
        <f t="shared" si="0"/>
        <v>3.1E-2</v>
      </c>
      <c r="I10" s="14">
        <f t="shared" si="0"/>
        <v>1.4999999999999999E-2</v>
      </c>
      <c r="J10" s="14">
        <f t="shared" si="0"/>
        <v>0</v>
      </c>
      <c r="K10" s="14">
        <f t="shared" si="0"/>
        <v>-6.0000000000000001E-3</v>
      </c>
      <c r="L10" s="15">
        <f t="shared" si="3"/>
        <v>8.7190000000000012</v>
      </c>
      <c r="M10" s="14">
        <f t="shared" si="1"/>
        <v>0.47199999999999998</v>
      </c>
      <c r="N10" s="61">
        <v>10.183</v>
      </c>
      <c r="O10" s="14">
        <f t="shared" si="2"/>
        <v>0</v>
      </c>
      <c r="P10" s="15">
        <f t="shared" si="4"/>
        <v>19.374000000000002</v>
      </c>
    </row>
    <row r="11" spans="1:19" x14ac:dyDescent="0.25">
      <c r="A11" t="s">
        <v>3</v>
      </c>
      <c r="C11" s="14">
        <f t="shared" si="0"/>
        <v>5.5869999999999997</v>
      </c>
      <c r="D11" s="14">
        <f t="shared" si="0"/>
        <v>1.613</v>
      </c>
      <c r="E11" s="14">
        <f t="shared" si="0"/>
        <v>1.1080000000000001</v>
      </c>
      <c r="F11" s="14">
        <f t="shared" si="0"/>
        <v>-4.9000000000000002E-2</v>
      </c>
      <c r="G11" s="14">
        <f t="shared" si="0"/>
        <v>0.10199999999999999</v>
      </c>
      <c r="H11" s="14">
        <f t="shared" si="0"/>
        <v>3.4000000000000002E-2</v>
      </c>
      <c r="I11" s="14">
        <f t="shared" si="0"/>
        <v>1.0999999999999999E-2</v>
      </c>
      <c r="J11" s="14">
        <f t="shared" si="0"/>
        <v>0</v>
      </c>
      <c r="K11" s="14">
        <f t="shared" si="0"/>
        <v>-1.7000000000000001E-2</v>
      </c>
      <c r="L11" s="15">
        <f t="shared" si="3"/>
        <v>8.3890000000000011</v>
      </c>
      <c r="M11" s="14">
        <f t="shared" si="1"/>
        <v>0.503</v>
      </c>
      <c r="N11" s="61">
        <v>8.4969999999999999</v>
      </c>
      <c r="O11" s="14">
        <f t="shared" si="2"/>
        <v>0</v>
      </c>
      <c r="P11" s="15">
        <f t="shared" si="4"/>
        <v>17.389000000000003</v>
      </c>
    </row>
    <row r="12" spans="1:19" x14ac:dyDescent="0.25">
      <c r="A12" t="s">
        <v>4</v>
      </c>
      <c r="C12" s="14">
        <f t="shared" si="0"/>
        <v>9.3680000000000003</v>
      </c>
      <c r="D12" s="14">
        <f t="shared" si="0"/>
        <v>2.1509999999999998</v>
      </c>
      <c r="E12" s="14">
        <f t="shared" si="0"/>
        <v>0.65</v>
      </c>
      <c r="F12" s="14">
        <f t="shared" si="0"/>
        <v>-4.9000000000000002E-2</v>
      </c>
      <c r="G12" s="14">
        <f t="shared" si="0"/>
        <v>0</v>
      </c>
      <c r="H12" s="14">
        <f t="shared" si="0"/>
        <v>2.5999999999999999E-2</v>
      </c>
      <c r="I12" s="14">
        <f t="shared" si="0"/>
        <v>1.2999999999999999E-2</v>
      </c>
      <c r="J12" s="14">
        <f t="shared" si="0"/>
        <v>0</v>
      </c>
      <c r="K12" s="14">
        <f t="shared" si="0"/>
        <v>0</v>
      </c>
      <c r="L12" s="15">
        <f t="shared" si="3"/>
        <v>12.159000000000001</v>
      </c>
      <c r="M12" s="14">
        <f t="shared" si="1"/>
        <v>0.55000000000000004</v>
      </c>
      <c r="N12" s="61">
        <v>6.8559999999999999</v>
      </c>
      <c r="O12" s="14">
        <f t="shared" si="2"/>
        <v>0</v>
      </c>
      <c r="P12" s="15">
        <f t="shared" si="4"/>
        <v>19.565000000000001</v>
      </c>
    </row>
    <row r="13" spans="1:19" x14ac:dyDescent="0.25">
      <c r="A13" s="4" t="s">
        <v>5</v>
      </c>
      <c r="C13" s="16">
        <f t="shared" si="0"/>
        <v>6.391</v>
      </c>
      <c r="D13" s="16">
        <f t="shared" si="0"/>
        <v>2.9780000000000002</v>
      </c>
      <c r="E13" s="16">
        <f t="shared" si="0"/>
        <v>1.077</v>
      </c>
      <c r="F13" s="16">
        <f t="shared" si="0"/>
        <v>-4.9000000000000002E-2</v>
      </c>
      <c r="G13" s="16">
        <f t="shared" si="0"/>
        <v>0.16300000000000001</v>
      </c>
      <c r="H13" s="16">
        <f t="shared" si="0"/>
        <v>3.5000000000000003E-2</v>
      </c>
      <c r="I13" s="16">
        <f t="shared" si="0"/>
        <v>1.6E-2</v>
      </c>
      <c r="J13" s="16">
        <f t="shared" si="0"/>
        <v>0.73599999999999999</v>
      </c>
      <c r="K13" s="16">
        <f t="shared" si="0"/>
        <v>-0.24199999999999999</v>
      </c>
      <c r="L13" s="16">
        <f t="shared" si="3"/>
        <v>11.105</v>
      </c>
      <c r="M13" s="16">
        <f t="shared" si="1"/>
        <v>0.45900000000000002</v>
      </c>
      <c r="N13" s="62">
        <v>10.218999999999999</v>
      </c>
      <c r="O13" s="16">
        <f t="shared" si="2"/>
        <v>0</v>
      </c>
      <c r="P13" s="16">
        <f t="shared" si="4"/>
        <v>21.783000000000001</v>
      </c>
    </row>
    <row r="14" spans="1:19" x14ac:dyDescent="0.25"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9" x14ac:dyDescent="0.25">
      <c r="A15" s="2" t="s">
        <v>7</v>
      </c>
      <c r="C15" s="30"/>
    </row>
    <row r="16" spans="1:19" x14ac:dyDescent="0.25">
      <c r="A16" t="s">
        <v>0</v>
      </c>
      <c r="C16" s="17">
        <f>Assumptions!C14</f>
        <v>570881988</v>
      </c>
      <c r="D16" s="17">
        <f>Assumptions!D14</f>
        <v>285919204</v>
      </c>
      <c r="E16" s="17">
        <f>Assumptions!E14</f>
        <v>79368365</v>
      </c>
      <c r="F16" s="17">
        <f>Assumptions!F14</f>
        <v>-3655319</v>
      </c>
      <c r="G16" s="17">
        <f>Assumptions!G14</f>
        <v>13570518</v>
      </c>
      <c r="H16" s="17">
        <f>Assumptions!H14</f>
        <v>2927308</v>
      </c>
      <c r="I16" s="17">
        <f>Assumptions!I14</f>
        <v>1418626</v>
      </c>
      <c r="J16" s="17">
        <f>Assumptions!J14</f>
        <v>150000000</v>
      </c>
      <c r="K16" s="17">
        <f>Assumptions!K14</f>
        <v>-45575268</v>
      </c>
      <c r="L16" s="18">
        <f>SUM(C16:K16)</f>
        <v>1054855422</v>
      </c>
      <c r="M16" s="17">
        <f>Assumptions!M14</f>
        <v>31116274</v>
      </c>
      <c r="N16" s="17">
        <f>Assumptions!N14</f>
        <v>765850825</v>
      </c>
      <c r="O16" s="17">
        <f>Assumptions!O14</f>
        <v>0</v>
      </c>
      <c r="P16" s="18">
        <f>SUM(L16:O16)</f>
        <v>1851822521</v>
      </c>
    </row>
    <row r="17" spans="1:19" x14ac:dyDescent="0.25">
      <c r="A17" t="s">
        <v>1</v>
      </c>
      <c r="C17" s="17">
        <f>Assumptions!C15</f>
        <v>175343824</v>
      </c>
      <c r="D17" s="17">
        <f>Assumptions!D15</f>
        <v>54683225</v>
      </c>
      <c r="E17" s="17">
        <f>Assumptions!E15</f>
        <v>28523511</v>
      </c>
      <c r="F17" s="17">
        <f>Assumptions!F15</f>
        <v>-1001013</v>
      </c>
      <c r="G17" s="17">
        <f>Assumptions!G15</f>
        <v>3853610</v>
      </c>
      <c r="H17" s="17">
        <f>Assumptions!H15</f>
        <v>819945</v>
      </c>
      <c r="I17" s="17">
        <f>Assumptions!I15</f>
        <v>306704</v>
      </c>
      <c r="J17" s="17">
        <f>Assumptions!J15</f>
        <v>0</v>
      </c>
      <c r="K17" s="17">
        <f>Assumptions!K15</f>
        <v>-2930739</v>
      </c>
      <c r="L17" s="18">
        <f t="shared" ref="L17:L20" si="5">SUM(C17:K17)</f>
        <v>259599067</v>
      </c>
      <c r="M17" s="17">
        <f>Assumptions!M15</f>
        <v>11094317</v>
      </c>
      <c r="N17" s="17">
        <f>Assumptions!N15</f>
        <v>204985935</v>
      </c>
      <c r="O17" s="17">
        <f>Assumptions!O15</f>
        <v>0</v>
      </c>
      <c r="P17" s="18">
        <f t="shared" ref="P17:P20" si="6">SUM(L17:O17)</f>
        <v>475679319</v>
      </c>
    </row>
    <row r="18" spans="1:19" x14ac:dyDescent="0.25">
      <c r="A18" t="s">
        <v>2</v>
      </c>
      <c r="C18" s="17">
        <f>Assumptions!C16</f>
        <v>527144736</v>
      </c>
      <c r="D18" s="17">
        <f>Assumptions!D16</f>
        <v>258426460</v>
      </c>
      <c r="E18" s="17">
        <f>Assumptions!E16</f>
        <v>107043786</v>
      </c>
      <c r="F18" s="17">
        <f>Assumptions!F16</f>
        <v>-5092806</v>
      </c>
      <c r="G18" s="17">
        <f>Assumptions!G16</f>
        <v>15424685</v>
      </c>
      <c r="H18" s="17">
        <f>Assumptions!H16</f>
        <v>3272965</v>
      </c>
      <c r="I18" s="17">
        <f>Assumptions!I16</f>
        <v>1539107</v>
      </c>
      <c r="J18" s="17">
        <f>Assumptions!J16</f>
        <v>0</v>
      </c>
      <c r="K18" s="17">
        <f>Assumptions!K16</f>
        <v>-662225</v>
      </c>
      <c r="L18" s="18">
        <f t="shared" si="5"/>
        <v>907096708</v>
      </c>
      <c r="M18" s="17">
        <f>Assumptions!M16</f>
        <v>49070916</v>
      </c>
      <c r="N18" s="17">
        <f>Assumptions!N16</f>
        <v>699784412</v>
      </c>
      <c r="O18" s="17">
        <f>Assumptions!O16</f>
        <v>0</v>
      </c>
      <c r="P18" s="18">
        <f t="shared" si="6"/>
        <v>1655952036</v>
      </c>
    </row>
    <row r="19" spans="1:19" x14ac:dyDescent="0.25">
      <c r="A19" t="s">
        <v>3</v>
      </c>
      <c r="C19" s="17">
        <f>Assumptions!C17</f>
        <v>18617830</v>
      </c>
      <c r="D19" s="17">
        <f>Assumptions!D17</f>
        <v>5375676</v>
      </c>
      <c r="E19" s="17">
        <f>Assumptions!E17</f>
        <v>3693284</v>
      </c>
      <c r="F19" s="17">
        <f>Assumptions!F17</f>
        <v>-163143</v>
      </c>
      <c r="G19" s="17">
        <f>Assumptions!G17</f>
        <v>339222</v>
      </c>
      <c r="H19" s="17">
        <f>Assumptions!H17</f>
        <v>112162</v>
      </c>
      <c r="I19" s="17">
        <f>Assumptions!I17</f>
        <v>35976</v>
      </c>
      <c r="J19" s="17">
        <f>Assumptions!J17</f>
        <v>0</v>
      </c>
      <c r="K19" s="17">
        <f>Assumptions!K17</f>
        <v>-55521</v>
      </c>
      <c r="L19" s="18">
        <f t="shared" si="5"/>
        <v>27955486</v>
      </c>
      <c r="M19" s="17">
        <f>Assumptions!M17</f>
        <v>1675410</v>
      </c>
      <c r="N19" s="17">
        <f>Assumptions!N17</f>
        <v>25643706</v>
      </c>
      <c r="O19" s="17">
        <f>Assumptions!O17</f>
        <v>0</v>
      </c>
      <c r="P19" s="18">
        <f t="shared" si="6"/>
        <v>55274602</v>
      </c>
    </row>
    <row r="20" spans="1:19" x14ac:dyDescent="0.25">
      <c r="A20" t="s">
        <v>4</v>
      </c>
      <c r="C20" s="17">
        <f>Assumptions!C18</f>
        <v>9709724</v>
      </c>
      <c r="D20" s="17">
        <f>Assumptions!D18</f>
        <v>2229948</v>
      </c>
      <c r="E20" s="17">
        <f>Assumptions!E18</f>
        <v>673734</v>
      </c>
      <c r="F20" s="17">
        <f>Assumptions!F18</f>
        <v>-50744</v>
      </c>
      <c r="G20" s="17">
        <f>Assumptions!G18</f>
        <v>0</v>
      </c>
      <c r="H20" s="17">
        <f>Assumptions!H18</f>
        <v>27123</v>
      </c>
      <c r="I20" s="17">
        <f>Assumptions!I18</f>
        <v>13475</v>
      </c>
      <c r="J20" s="17">
        <f>Assumptions!J18</f>
        <v>0</v>
      </c>
      <c r="K20" s="17">
        <f>Assumptions!K18</f>
        <v>0</v>
      </c>
      <c r="L20" s="18">
        <f t="shared" si="5"/>
        <v>12603260</v>
      </c>
      <c r="M20" s="17">
        <f>Assumptions!M18</f>
        <v>569579</v>
      </c>
      <c r="N20" s="17">
        <f>Assumptions!N18</f>
        <v>7106245</v>
      </c>
      <c r="O20" s="17">
        <f>Assumptions!O18</f>
        <v>0</v>
      </c>
      <c r="P20" s="18">
        <f t="shared" si="6"/>
        <v>20279084</v>
      </c>
    </row>
    <row r="21" spans="1:19" x14ac:dyDescent="0.25">
      <c r="A21" s="4" t="s">
        <v>5</v>
      </c>
      <c r="C21" s="19">
        <f>SUM(C16:C20)</f>
        <v>1301698102</v>
      </c>
      <c r="D21" s="19">
        <f t="shared" ref="D21:P21" si="7">SUM(D16:D20)</f>
        <v>606634513</v>
      </c>
      <c r="E21" s="19">
        <f t="shared" si="7"/>
        <v>219302680</v>
      </c>
      <c r="F21" s="19">
        <f t="shared" si="7"/>
        <v>-9963025</v>
      </c>
      <c r="G21" s="19">
        <f t="shared" si="7"/>
        <v>33188035</v>
      </c>
      <c r="H21" s="19">
        <f t="shared" si="7"/>
        <v>7159503</v>
      </c>
      <c r="I21" s="19">
        <f t="shared" si="7"/>
        <v>3313888</v>
      </c>
      <c r="J21" s="19">
        <f t="shared" si="7"/>
        <v>150000000</v>
      </c>
      <c r="K21" s="19">
        <f t="shared" si="7"/>
        <v>-49223753</v>
      </c>
      <c r="L21" s="19">
        <f t="shared" si="7"/>
        <v>2262109943</v>
      </c>
      <c r="M21" s="19">
        <f t="shared" si="7"/>
        <v>93526496</v>
      </c>
      <c r="N21" s="19">
        <f t="shared" si="7"/>
        <v>1703371123</v>
      </c>
      <c r="O21" s="19">
        <f t="shared" si="7"/>
        <v>0</v>
      </c>
      <c r="P21" s="19">
        <f t="shared" si="7"/>
        <v>4059007562</v>
      </c>
    </row>
    <row r="23" spans="1:19" x14ac:dyDescent="0.25">
      <c r="A23" s="24" t="s">
        <v>24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19" x14ac:dyDescent="0.25">
      <c r="A24" s="2" t="s">
        <v>8</v>
      </c>
    </row>
    <row r="25" spans="1:19" x14ac:dyDescent="0.25">
      <c r="A25" t="s">
        <v>0</v>
      </c>
      <c r="C25" s="14">
        <f t="shared" ref="C25:K30" si="8">ROUND((C33/$C75)*100, 3)</f>
        <v>7.6470000000000002</v>
      </c>
      <c r="D25" s="14">
        <f t="shared" si="8"/>
        <v>3.82</v>
      </c>
      <c r="E25" s="14">
        <f t="shared" si="8"/>
        <v>1.06</v>
      </c>
      <c r="F25" s="14">
        <f t="shared" si="8"/>
        <v>-4.9000000000000002E-2</v>
      </c>
      <c r="G25" s="14">
        <f t="shared" si="8"/>
        <v>0.18099999999999999</v>
      </c>
      <c r="H25" s="14">
        <f t="shared" si="8"/>
        <v>3.9E-2</v>
      </c>
      <c r="I25" s="14">
        <f t="shared" si="8"/>
        <v>1.9E-2</v>
      </c>
      <c r="J25" s="14">
        <f t="shared" si="8"/>
        <v>2.004</v>
      </c>
      <c r="K25" s="14">
        <f t="shared" si="8"/>
        <v>-0.60899999999999999</v>
      </c>
      <c r="L25" s="15">
        <f>SUM(C25:K25)</f>
        <v>14.112</v>
      </c>
      <c r="M25" s="14">
        <f t="shared" ref="M25:M30" si="9">ROUND((M33/$C75)*100, 3)</f>
        <v>0.41599999999999998</v>
      </c>
      <c r="N25" s="61">
        <v>10.387</v>
      </c>
      <c r="O25" s="14">
        <f t="shared" ref="O25:O30" si="10">ROUND((O33/$C75)*100, 3)</f>
        <v>0</v>
      </c>
      <c r="P25" s="15">
        <f>SUM(L25:O25)</f>
        <v>24.914999999999999</v>
      </c>
      <c r="R25" s="14">
        <f>P25-P8</f>
        <v>1.8999999999998352E-2</v>
      </c>
      <c r="S25" s="31">
        <f>(P25-P8)/P8</f>
        <v>7.6317480719787726E-4</v>
      </c>
    </row>
    <row r="26" spans="1:19" x14ac:dyDescent="0.25">
      <c r="A26" t="s">
        <v>1</v>
      </c>
      <c r="C26" s="14">
        <f t="shared" si="8"/>
        <v>8.5939999999999994</v>
      </c>
      <c r="D26" s="14">
        <f t="shared" si="8"/>
        <v>2.6739999999999999</v>
      </c>
      <c r="E26" s="14">
        <f t="shared" si="8"/>
        <v>1.395</v>
      </c>
      <c r="F26" s="14">
        <f t="shared" si="8"/>
        <v>-4.9000000000000002E-2</v>
      </c>
      <c r="G26" s="14">
        <f t="shared" si="8"/>
        <v>0.188</v>
      </c>
      <c r="H26" s="14">
        <f t="shared" si="8"/>
        <v>0.04</v>
      </c>
      <c r="I26" s="14">
        <f t="shared" si="8"/>
        <v>1.4999999999999999E-2</v>
      </c>
      <c r="J26" s="14">
        <f t="shared" si="8"/>
        <v>0</v>
      </c>
      <c r="K26" s="14">
        <f t="shared" si="8"/>
        <v>-0.14299999999999999</v>
      </c>
      <c r="L26" s="15">
        <f t="shared" ref="L26:L30" si="11">SUM(C26:K26)</f>
        <v>12.713999999999999</v>
      </c>
      <c r="M26" s="14">
        <f t="shared" si="9"/>
        <v>0.54300000000000004</v>
      </c>
      <c r="N26" s="61">
        <v>10.16</v>
      </c>
      <c r="O26" s="14">
        <f t="shared" si="10"/>
        <v>0</v>
      </c>
      <c r="P26" s="15">
        <f t="shared" ref="P26:P30" si="12">SUM(L26:O26)</f>
        <v>23.416999999999998</v>
      </c>
      <c r="R26" s="14">
        <f t="shared" ref="R26:R30" si="13">P26-P9</f>
        <v>1.7999999999997129E-2</v>
      </c>
      <c r="S26" s="31">
        <f t="shared" ref="S26:S30" si="14">(P26-P9)/P9</f>
        <v>7.6926364374533651E-4</v>
      </c>
    </row>
    <row r="27" spans="1:19" x14ac:dyDescent="0.25">
      <c r="A27" t="s">
        <v>2</v>
      </c>
      <c r="C27" s="14">
        <f t="shared" si="8"/>
        <v>5.0780000000000003</v>
      </c>
      <c r="D27" s="14">
        <f t="shared" si="8"/>
        <v>2.484</v>
      </c>
      <c r="E27" s="14">
        <f t="shared" si="8"/>
        <v>1.0289999999999999</v>
      </c>
      <c r="F27" s="14">
        <f t="shared" si="8"/>
        <v>-4.9000000000000002E-2</v>
      </c>
      <c r="G27" s="14">
        <f t="shared" si="8"/>
        <v>0.14799999999999999</v>
      </c>
      <c r="H27" s="14">
        <f t="shared" si="8"/>
        <v>3.1E-2</v>
      </c>
      <c r="I27" s="14">
        <f t="shared" si="8"/>
        <v>1.4999999999999999E-2</v>
      </c>
      <c r="J27" s="14">
        <f t="shared" si="8"/>
        <v>0</v>
      </c>
      <c r="K27" s="14">
        <f t="shared" si="8"/>
        <v>-6.0000000000000001E-3</v>
      </c>
      <c r="L27" s="15">
        <f t="shared" si="11"/>
        <v>8.7300000000000022</v>
      </c>
      <c r="M27" s="14">
        <f t="shared" si="9"/>
        <v>0.47199999999999998</v>
      </c>
      <c r="N27" s="61">
        <v>10.183</v>
      </c>
      <c r="O27" s="14">
        <f t="shared" si="10"/>
        <v>0</v>
      </c>
      <c r="P27" s="15">
        <f t="shared" si="12"/>
        <v>19.385000000000002</v>
      </c>
      <c r="R27" s="14">
        <f t="shared" si="13"/>
        <v>1.0999999999999233E-2</v>
      </c>
      <c r="S27" s="31">
        <f t="shared" si="14"/>
        <v>5.6777123980588577E-4</v>
      </c>
    </row>
    <row r="28" spans="1:19" x14ac:dyDescent="0.25">
      <c r="A28" t="s">
        <v>3</v>
      </c>
      <c r="C28" s="14">
        <f t="shared" si="8"/>
        <v>5.5990000000000002</v>
      </c>
      <c r="D28" s="14">
        <f t="shared" si="8"/>
        <v>1.613</v>
      </c>
      <c r="E28" s="14">
        <f t="shared" si="8"/>
        <v>1.1080000000000001</v>
      </c>
      <c r="F28" s="14">
        <f t="shared" si="8"/>
        <v>-4.9000000000000002E-2</v>
      </c>
      <c r="G28" s="14">
        <f t="shared" si="8"/>
        <v>0.10199999999999999</v>
      </c>
      <c r="H28" s="14">
        <f t="shared" si="8"/>
        <v>3.4000000000000002E-2</v>
      </c>
      <c r="I28" s="14">
        <f t="shared" si="8"/>
        <v>1.0999999999999999E-2</v>
      </c>
      <c r="J28" s="14">
        <f t="shared" si="8"/>
        <v>0</v>
      </c>
      <c r="K28" s="14">
        <f t="shared" si="8"/>
        <v>-1.7000000000000001E-2</v>
      </c>
      <c r="L28" s="15">
        <f t="shared" si="11"/>
        <v>8.4010000000000016</v>
      </c>
      <c r="M28" s="14">
        <f t="shared" si="9"/>
        <v>0.503</v>
      </c>
      <c r="N28" s="61">
        <v>8.4969999999999999</v>
      </c>
      <c r="O28" s="14">
        <f t="shared" si="10"/>
        <v>0</v>
      </c>
      <c r="P28" s="15">
        <f t="shared" si="12"/>
        <v>17.401000000000003</v>
      </c>
      <c r="R28" s="14">
        <f t="shared" si="13"/>
        <v>1.2000000000000455E-2</v>
      </c>
      <c r="S28" s="31">
        <f t="shared" si="14"/>
        <v>6.9009143711544387E-4</v>
      </c>
    </row>
    <row r="29" spans="1:19" x14ac:dyDescent="0.25">
      <c r="A29" t="s">
        <v>4</v>
      </c>
      <c r="C29" s="14">
        <f t="shared" si="8"/>
        <v>9.3780000000000001</v>
      </c>
      <c r="D29" s="14">
        <f t="shared" si="8"/>
        <v>2.1509999999999998</v>
      </c>
      <c r="E29" s="14">
        <f t="shared" si="8"/>
        <v>0.65</v>
      </c>
      <c r="F29" s="14">
        <f t="shared" si="8"/>
        <v>-4.9000000000000002E-2</v>
      </c>
      <c r="G29" s="14">
        <f t="shared" si="8"/>
        <v>0</v>
      </c>
      <c r="H29" s="14">
        <f t="shared" si="8"/>
        <v>2.5999999999999999E-2</v>
      </c>
      <c r="I29" s="14">
        <f t="shared" si="8"/>
        <v>1.2999999999999999E-2</v>
      </c>
      <c r="J29" s="14">
        <f t="shared" si="8"/>
        <v>0</v>
      </c>
      <c r="K29" s="14">
        <f t="shared" si="8"/>
        <v>0</v>
      </c>
      <c r="L29" s="15">
        <f t="shared" si="11"/>
        <v>12.169</v>
      </c>
      <c r="M29" s="14">
        <f t="shared" si="9"/>
        <v>0.55000000000000004</v>
      </c>
      <c r="N29" s="61">
        <v>6.8559999999999999</v>
      </c>
      <c r="O29" s="14">
        <f t="shared" si="10"/>
        <v>0</v>
      </c>
      <c r="P29" s="15">
        <f t="shared" si="12"/>
        <v>19.575000000000003</v>
      </c>
      <c r="R29" s="14">
        <f t="shared" si="13"/>
        <v>1.0000000000001563E-2</v>
      </c>
      <c r="S29" s="31">
        <f t="shared" si="14"/>
        <v>5.1111679018663752E-4</v>
      </c>
    </row>
    <row r="30" spans="1:19" x14ac:dyDescent="0.25">
      <c r="A30" s="4" t="s">
        <v>5</v>
      </c>
      <c r="C30" s="16">
        <f t="shared" si="8"/>
        <v>6.4050000000000002</v>
      </c>
      <c r="D30" s="16">
        <f t="shared" si="8"/>
        <v>2.9780000000000002</v>
      </c>
      <c r="E30" s="16">
        <f t="shared" si="8"/>
        <v>1.077</v>
      </c>
      <c r="F30" s="16">
        <f t="shared" si="8"/>
        <v>-4.9000000000000002E-2</v>
      </c>
      <c r="G30" s="16">
        <f t="shared" si="8"/>
        <v>0.16300000000000001</v>
      </c>
      <c r="H30" s="16">
        <f t="shared" si="8"/>
        <v>3.5000000000000003E-2</v>
      </c>
      <c r="I30" s="16">
        <f t="shared" si="8"/>
        <v>1.6E-2</v>
      </c>
      <c r="J30" s="16">
        <f t="shared" si="8"/>
        <v>0.73599999999999999</v>
      </c>
      <c r="K30" s="16">
        <f t="shared" si="8"/>
        <v>-0.24199999999999999</v>
      </c>
      <c r="L30" s="16">
        <f t="shared" si="11"/>
        <v>11.119000000000003</v>
      </c>
      <c r="M30" s="16">
        <f t="shared" si="9"/>
        <v>0.45900000000000002</v>
      </c>
      <c r="N30" s="62">
        <v>10.218999999999999</v>
      </c>
      <c r="O30" s="16">
        <f t="shared" si="10"/>
        <v>0</v>
      </c>
      <c r="P30" s="16">
        <f t="shared" si="12"/>
        <v>21.797000000000004</v>
      </c>
      <c r="R30" s="16">
        <f t="shared" si="13"/>
        <v>1.4000000000002899E-2</v>
      </c>
      <c r="S30" s="32">
        <f t="shared" si="14"/>
        <v>6.4270302529508786E-4</v>
      </c>
    </row>
    <row r="32" spans="1:19" x14ac:dyDescent="0.25">
      <c r="A32" s="2" t="s">
        <v>7</v>
      </c>
    </row>
    <row r="33" spans="1:19" x14ac:dyDescent="0.25">
      <c r="A33" t="s">
        <v>0</v>
      </c>
      <c r="C33" s="29">
        <f>C16+C59</f>
        <v>572317935.23307872</v>
      </c>
      <c r="D33" s="17">
        <f>D16</f>
        <v>285919204</v>
      </c>
      <c r="E33" s="17">
        <f t="shared" ref="E33:K33" si="15">E16</f>
        <v>79368365</v>
      </c>
      <c r="F33" s="17">
        <f t="shared" si="15"/>
        <v>-3655319</v>
      </c>
      <c r="G33" s="17">
        <f t="shared" si="15"/>
        <v>13570518</v>
      </c>
      <c r="H33" s="17">
        <f t="shared" si="15"/>
        <v>2927308</v>
      </c>
      <c r="I33" s="17">
        <f t="shared" si="15"/>
        <v>1418626</v>
      </c>
      <c r="J33" s="17">
        <f t="shared" si="15"/>
        <v>150000000</v>
      </c>
      <c r="K33" s="17">
        <f t="shared" si="15"/>
        <v>-45575268</v>
      </c>
      <c r="L33" s="18">
        <f>SUM(C33:K33)</f>
        <v>1056291369.2330787</v>
      </c>
      <c r="M33" s="17">
        <f t="shared" ref="M33:O37" si="16">M16</f>
        <v>31116274</v>
      </c>
      <c r="N33" s="17">
        <f t="shared" si="16"/>
        <v>765850825</v>
      </c>
      <c r="O33" s="17">
        <f t="shared" si="16"/>
        <v>0</v>
      </c>
      <c r="P33" s="18">
        <f>SUM(L33:O33)</f>
        <v>1853258468.2330787</v>
      </c>
    </row>
    <row r="34" spans="1:19" x14ac:dyDescent="0.25">
      <c r="A34" t="s">
        <v>1</v>
      </c>
      <c r="C34" s="29">
        <f t="shared" ref="C34:C37" si="17">C17+C60</f>
        <v>175724166.93523705</v>
      </c>
      <c r="D34" s="17">
        <f t="shared" ref="D34:K37" si="18">D17</f>
        <v>54683225</v>
      </c>
      <c r="E34" s="17">
        <f t="shared" si="18"/>
        <v>28523511</v>
      </c>
      <c r="F34" s="17">
        <f t="shared" si="18"/>
        <v>-1001013</v>
      </c>
      <c r="G34" s="17">
        <f t="shared" si="18"/>
        <v>3853610</v>
      </c>
      <c r="H34" s="17">
        <f t="shared" si="18"/>
        <v>819945</v>
      </c>
      <c r="I34" s="17">
        <f t="shared" si="18"/>
        <v>306704</v>
      </c>
      <c r="J34" s="17">
        <f t="shared" si="18"/>
        <v>0</v>
      </c>
      <c r="K34" s="17">
        <f t="shared" si="18"/>
        <v>-2930739</v>
      </c>
      <c r="L34" s="18">
        <f t="shared" ref="L34:L37" si="19">SUM(C34:K34)</f>
        <v>259979409.93523705</v>
      </c>
      <c r="M34" s="17">
        <f t="shared" si="16"/>
        <v>11094317</v>
      </c>
      <c r="N34" s="17">
        <f t="shared" si="16"/>
        <v>204985935</v>
      </c>
      <c r="O34" s="17">
        <f t="shared" si="16"/>
        <v>0</v>
      </c>
      <c r="P34" s="18">
        <f t="shared" ref="P34:P37" si="20">SUM(L34:O34)</f>
        <v>476059661.93523705</v>
      </c>
    </row>
    <row r="35" spans="1:19" x14ac:dyDescent="0.25">
      <c r="A35" t="s">
        <v>2</v>
      </c>
      <c r="C35" s="29">
        <f t="shared" si="17"/>
        <v>528255291.0080505</v>
      </c>
      <c r="D35" s="17">
        <f t="shared" si="18"/>
        <v>258426460</v>
      </c>
      <c r="E35" s="17">
        <f t="shared" si="18"/>
        <v>107043786</v>
      </c>
      <c r="F35" s="17">
        <f t="shared" si="18"/>
        <v>-5092806</v>
      </c>
      <c r="G35" s="17">
        <f t="shared" si="18"/>
        <v>15424685</v>
      </c>
      <c r="H35" s="17">
        <f t="shared" si="18"/>
        <v>3272965</v>
      </c>
      <c r="I35" s="17">
        <f t="shared" si="18"/>
        <v>1539107</v>
      </c>
      <c r="J35" s="17">
        <f t="shared" si="18"/>
        <v>0</v>
      </c>
      <c r="K35" s="17">
        <f t="shared" si="18"/>
        <v>-662225</v>
      </c>
      <c r="L35" s="18">
        <f t="shared" si="19"/>
        <v>908207263.00805044</v>
      </c>
      <c r="M35" s="17">
        <f t="shared" si="16"/>
        <v>49070916</v>
      </c>
      <c r="N35" s="17">
        <f t="shared" si="16"/>
        <v>699784412</v>
      </c>
      <c r="O35" s="17">
        <f t="shared" si="16"/>
        <v>0</v>
      </c>
      <c r="P35" s="18">
        <f t="shared" si="20"/>
        <v>1657062591.0080504</v>
      </c>
    </row>
    <row r="36" spans="1:19" x14ac:dyDescent="0.25">
      <c r="A36" t="s">
        <v>3</v>
      </c>
      <c r="C36" s="29">
        <f t="shared" si="17"/>
        <v>18657923.597129542</v>
      </c>
      <c r="D36" s="17">
        <f t="shared" si="18"/>
        <v>5375676</v>
      </c>
      <c r="E36" s="17">
        <f t="shared" si="18"/>
        <v>3693284</v>
      </c>
      <c r="F36" s="17">
        <f t="shared" si="18"/>
        <v>-163143</v>
      </c>
      <c r="G36" s="17">
        <f t="shared" si="18"/>
        <v>339222</v>
      </c>
      <c r="H36" s="17">
        <f t="shared" si="18"/>
        <v>112162</v>
      </c>
      <c r="I36" s="17">
        <f t="shared" si="18"/>
        <v>35976</v>
      </c>
      <c r="J36" s="17">
        <f t="shared" si="18"/>
        <v>0</v>
      </c>
      <c r="K36" s="17">
        <f t="shared" si="18"/>
        <v>-55521</v>
      </c>
      <c r="L36" s="18">
        <f t="shared" si="19"/>
        <v>27995579.597129542</v>
      </c>
      <c r="M36" s="17">
        <f t="shared" si="16"/>
        <v>1675410</v>
      </c>
      <c r="N36" s="17">
        <f t="shared" si="16"/>
        <v>25643706</v>
      </c>
      <c r="O36" s="17">
        <f t="shared" si="16"/>
        <v>0</v>
      </c>
      <c r="P36" s="18">
        <f t="shared" si="20"/>
        <v>55314695.597129539</v>
      </c>
    </row>
    <row r="37" spans="1:19" x14ac:dyDescent="0.25">
      <c r="A37" t="s">
        <v>4</v>
      </c>
      <c r="C37" s="29">
        <f t="shared" si="17"/>
        <v>9720823.120156033</v>
      </c>
      <c r="D37" s="17">
        <f t="shared" si="18"/>
        <v>2229948</v>
      </c>
      <c r="E37" s="17">
        <f t="shared" si="18"/>
        <v>673734</v>
      </c>
      <c r="F37" s="17">
        <f t="shared" si="18"/>
        <v>-50744</v>
      </c>
      <c r="G37" s="17">
        <f t="shared" si="18"/>
        <v>0</v>
      </c>
      <c r="H37" s="17">
        <f t="shared" si="18"/>
        <v>27123</v>
      </c>
      <c r="I37" s="17">
        <f t="shared" si="18"/>
        <v>13475</v>
      </c>
      <c r="J37" s="17">
        <f t="shared" si="18"/>
        <v>0</v>
      </c>
      <c r="K37" s="17">
        <f t="shared" si="18"/>
        <v>0</v>
      </c>
      <c r="L37" s="18">
        <f t="shared" si="19"/>
        <v>12614359.120156033</v>
      </c>
      <c r="M37" s="17">
        <f t="shared" si="16"/>
        <v>569579</v>
      </c>
      <c r="N37" s="17">
        <f t="shared" si="16"/>
        <v>7106245</v>
      </c>
      <c r="O37" s="17">
        <f t="shared" si="16"/>
        <v>0</v>
      </c>
      <c r="P37" s="18">
        <f t="shared" si="20"/>
        <v>20290183.120156035</v>
      </c>
    </row>
    <row r="38" spans="1:19" x14ac:dyDescent="0.25">
      <c r="A38" s="4" t="s">
        <v>5</v>
      </c>
      <c r="C38" s="19">
        <f>SUM(C33:C37)</f>
        <v>1304676139.893652</v>
      </c>
      <c r="D38" s="19">
        <f t="shared" ref="D38:P38" si="21">SUM(D33:D37)</f>
        <v>606634513</v>
      </c>
      <c r="E38" s="19">
        <f t="shared" si="21"/>
        <v>219302680</v>
      </c>
      <c r="F38" s="19">
        <f t="shared" si="21"/>
        <v>-9963025</v>
      </c>
      <c r="G38" s="19">
        <f t="shared" si="21"/>
        <v>33188035</v>
      </c>
      <c r="H38" s="19">
        <f t="shared" si="21"/>
        <v>7159503</v>
      </c>
      <c r="I38" s="19">
        <f t="shared" si="21"/>
        <v>3313888</v>
      </c>
      <c r="J38" s="19">
        <f t="shared" si="21"/>
        <v>150000000</v>
      </c>
      <c r="K38" s="19">
        <f t="shared" si="21"/>
        <v>-49223753</v>
      </c>
      <c r="L38" s="19">
        <f t="shared" si="21"/>
        <v>2265087980.8936515</v>
      </c>
      <c r="M38" s="19">
        <f t="shared" si="21"/>
        <v>93526496</v>
      </c>
      <c r="N38" s="19">
        <f t="shared" si="21"/>
        <v>1703371123</v>
      </c>
      <c r="O38" s="19">
        <f t="shared" si="21"/>
        <v>0</v>
      </c>
      <c r="P38" s="19">
        <f t="shared" si="21"/>
        <v>4061985599.8936515</v>
      </c>
    </row>
    <row r="40" spans="1:19" x14ac:dyDescent="0.25">
      <c r="A40" s="25" t="s">
        <v>25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1:19" x14ac:dyDescent="0.25">
      <c r="A41" s="2" t="s">
        <v>8</v>
      </c>
    </row>
    <row r="42" spans="1:19" x14ac:dyDescent="0.25">
      <c r="A42" t="s">
        <v>0</v>
      </c>
      <c r="C42" s="14">
        <f t="shared" ref="C42:K47" si="22">ROUND((C50/$C75)*100, 3)</f>
        <v>7.8789999999999996</v>
      </c>
      <c r="D42" s="14">
        <f t="shared" si="22"/>
        <v>3.82</v>
      </c>
      <c r="E42" s="14">
        <f t="shared" si="22"/>
        <v>1.06</v>
      </c>
      <c r="F42" s="14">
        <f t="shared" si="22"/>
        <v>-4.9000000000000002E-2</v>
      </c>
      <c r="G42" s="14">
        <f t="shared" si="22"/>
        <v>0.18099999999999999</v>
      </c>
      <c r="H42" s="14">
        <f t="shared" si="22"/>
        <v>3.9E-2</v>
      </c>
      <c r="I42" s="14">
        <f t="shared" si="22"/>
        <v>1.9E-2</v>
      </c>
      <c r="J42" s="14">
        <f t="shared" si="22"/>
        <v>2.004</v>
      </c>
      <c r="K42" s="14">
        <f t="shared" si="22"/>
        <v>-0.60899999999999999</v>
      </c>
      <c r="L42" s="15">
        <f>SUM(C42:K42)</f>
        <v>14.343999999999999</v>
      </c>
      <c r="M42" s="14">
        <f t="shared" ref="M42:M47" si="23">ROUND((M50/$C75)*100, 3)</f>
        <v>0.41599999999999998</v>
      </c>
      <c r="N42" s="61">
        <v>10.387</v>
      </c>
      <c r="O42" s="14">
        <f t="shared" ref="O42:O47" si="24">ROUND((O50/$C75)*100, 3)</f>
        <v>0</v>
      </c>
      <c r="P42" s="15">
        <f>SUM(L42:O42)</f>
        <v>25.146999999999998</v>
      </c>
      <c r="R42" s="14">
        <f>P42-P8</f>
        <v>0.25099999999999767</v>
      </c>
      <c r="S42" s="31">
        <f>(P42-P8)/P8</f>
        <v>1.0081940874035895E-2</v>
      </c>
    </row>
    <row r="43" spans="1:19" x14ac:dyDescent="0.25">
      <c r="A43" t="s">
        <v>1</v>
      </c>
      <c r="C43" s="14">
        <f t="shared" si="22"/>
        <v>8.8190000000000008</v>
      </c>
      <c r="D43" s="14">
        <f t="shared" si="22"/>
        <v>2.6739999999999999</v>
      </c>
      <c r="E43" s="14">
        <f t="shared" si="22"/>
        <v>1.395</v>
      </c>
      <c r="F43" s="14">
        <f t="shared" si="22"/>
        <v>-4.9000000000000002E-2</v>
      </c>
      <c r="G43" s="14">
        <f t="shared" si="22"/>
        <v>0.188</v>
      </c>
      <c r="H43" s="14">
        <f t="shared" si="22"/>
        <v>0.04</v>
      </c>
      <c r="I43" s="14">
        <f t="shared" si="22"/>
        <v>1.4999999999999999E-2</v>
      </c>
      <c r="J43" s="14">
        <f t="shared" si="22"/>
        <v>0</v>
      </c>
      <c r="K43" s="14">
        <f t="shared" si="22"/>
        <v>-0.14299999999999999</v>
      </c>
      <c r="L43" s="15">
        <f t="shared" ref="L43:L47" si="25">SUM(C43:K43)</f>
        <v>12.939</v>
      </c>
      <c r="M43" s="14">
        <f t="shared" si="23"/>
        <v>0.54300000000000004</v>
      </c>
      <c r="N43" s="61">
        <v>10.16</v>
      </c>
      <c r="O43" s="14">
        <f t="shared" si="24"/>
        <v>0</v>
      </c>
      <c r="P43" s="15">
        <f t="shared" ref="P43:P47" si="26">SUM(L43:O43)</f>
        <v>23.641999999999999</v>
      </c>
      <c r="R43" s="14">
        <f t="shared" ref="R43:R47" si="27">P43-P9</f>
        <v>0.24299999999999855</v>
      </c>
      <c r="S43" s="31">
        <f t="shared" ref="S43:S47" si="28">(P43-P9)/P9</f>
        <v>1.0385059190563636E-2</v>
      </c>
    </row>
    <row r="44" spans="1:19" x14ac:dyDescent="0.25">
      <c r="A44" t="s">
        <v>2</v>
      </c>
      <c r="C44" s="14">
        <f t="shared" si="22"/>
        <v>5.2069999999999999</v>
      </c>
      <c r="D44" s="14">
        <f t="shared" si="22"/>
        <v>2.484</v>
      </c>
      <c r="E44" s="14">
        <f t="shared" si="22"/>
        <v>1.0289999999999999</v>
      </c>
      <c r="F44" s="14">
        <f t="shared" si="22"/>
        <v>-4.9000000000000002E-2</v>
      </c>
      <c r="G44" s="14">
        <f t="shared" si="22"/>
        <v>0.14799999999999999</v>
      </c>
      <c r="H44" s="14">
        <f t="shared" si="22"/>
        <v>3.1E-2</v>
      </c>
      <c r="I44" s="14">
        <f t="shared" si="22"/>
        <v>1.4999999999999999E-2</v>
      </c>
      <c r="J44" s="14">
        <f t="shared" si="22"/>
        <v>0</v>
      </c>
      <c r="K44" s="14">
        <f t="shared" si="22"/>
        <v>-6.0000000000000001E-3</v>
      </c>
      <c r="L44" s="15">
        <f t="shared" si="25"/>
        <v>8.859</v>
      </c>
      <c r="M44" s="14">
        <f t="shared" si="23"/>
        <v>0.47199999999999998</v>
      </c>
      <c r="N44" s="61">
        <v>10.183</v>
      </c>
      <c r="O44" s="14">
        <f t="shared" si="24"/>
        <v>0</v>
      </c>
      <c r="P44" s="15">
        <f t="shared" si="26"/>
        <v>19.513999999999999</v>
      </c>
      <c r="R44" s="14">
        <f t="shared" si="27"/>
        <v>0.13999999999999702</v>
      </c>
      <c r="S44" s="31">
        <f t="shared" si="28"/>
        <v>7.2261794157116241E-3</v>
      </c>
    </row>
    <row r="45" spans="1:19" x14ac:dyDescent="0.25">
      <c r="A45" t="s">
        <v>3</v>
      </c>
      <c r="C45" s="14">
        <f t="shared" si="22"/>
        <v>5.7450000000000001</v>
      </c>
      <c r="D45" s="14">
        <f t="shared" si="22"/>
        <v>1.613</v>
      </c>
      <c r="E45" s="14">
        <f t="shared" si="22"/>
        <v>1.1080000000000001</v>
      </c>
      <c r="F45" s="14">
        <f t="shared" si="22"/>
        <v>-4.9000000000000002E-2</v>
      </c>
      <c r="G45" s="14">
        <f t="shared" si="22"/>
        <v>0.10199999999999999</v>
      </c>
      <c r="H45" s="14">
        <f t="shared" si="22"/>
        <v>3.4000000000000002E-2</v>
      </c>
      <c r="I45" s="14">
        <f t="shared" si="22"/>
        <v>1.0999999999999999E-2</v>
      </c>
      <c r="J45" s="14">
        <f t="shared" si="22"/>
        <v>0</v>
      </c>
      <c r="K45" s="14">
        <f t="shared" si="22"/>
        <v>-1.7000000000000001E-2</v>
      </c>
      <c r="L45" s="15">
        <f t="shared" si="25"/>
        <v>8.5470000000000024</v>
      </c>
      <c r="M45" s="14">
        <f t="shared" si="23"/>
        <v>0.503</v>
      </c>
      <c r="N45" s="61">
        <v>8.4969999999999999</v>
      </c>
      <c r="O45" s="14">
        <f t="shared" si="24"/>
        <v>0</v>
      </c>
      <c r="P45" s="15">
        <f t="shared" si="26"/>
        <v>17.547000000000004</v>
      </c>
      <c r="R45" s="14">
        <f t="shared" si="27"/>
        <v>0.15800000000000125</v>
      </c>
      <c r="S45" s="31">
        <f t="shared" si="28"/>
        <v>9.0862039220197376E-3</v>
      </c>
    </row>
    <row r="46" spans="1:19" x14ac:dyDescent="0.25">
      <c r="A46" t="s">
        <v>4</v>
      </c>
      <c r="C46" s="14">
        <f t="shared" si="22"/>
        <v>9.5079999999999991</v>
      </c>
      <c r="D46" s="14">
        <f t="shared" si="22"/>
        <v>2.1509999999999998</v>
      </c>
      <c r="E46" s="14">
        <f t="shared" si="22"/>
        <v>0.65</v>
      </c>
      <c r="F46" s="14">
        <f t="shared" si="22"/>
        <v>-4.9000000000000002E-2</v>
      </c>
      <c r="G46" s="14">
        <f t="shared" si="22"/>
        <v>0</v>
      </c>
      <c r="H46" s="14">
        <f t="shared" si="22"/>
        <v>2.5999999999999999E-2</v>
      </c>
      <c r="I46" s="14">
        <f t="shared" si="22"/>
        <v>1.2999999999999999E-2</v>
      </c>
      <c r="J46" s="14">
        <f t="shared" si="22"/>
        <v>0</v>
      </c>
      <c r="K46" s="14">
        <f t="shared" si="22"/>
        <v>0</v>
      </c>
      <c r="L46" s="15">
        <f t="shared" si="25"/>
        <v>12.298999999999999</v>
      </c>
      <c r="M46" s="14">
        <f t="shared" si="23"/>
        <v>0.55000000000000004</v>
      </c>
      <c r="N46" s="61">
        <v>6.8559999999999999</v>
      </c>
      <c r="O46" s="14">
        <f t="shared" si="24"/>
        <v>0</v>
      </c>
      <c r="P46" s="15">
        <f t="shared" si="26"/>
        <v>19.704999999999998</v>
      </c>
      <c r="R46" s="14">
        <f t="shared" si="27"/>
        <v>0.13999999999999702</v>
      </c>
      <c r="S46" s="31">
        <f t="shared" si="28"/>
        <v>7.1556350626116542E-3</v>
      </c>
    </row>
    <row r="47" spans="1:19" x14ac:dyDescent="0.25">
      <c r="A47" s="4" t="s">
        <v>5</v>
      </c>
      <c r="C47" s="16">
        <f t="shared" si="22"/>
        <v>6.5819999999999999</v>
      </c>
      <c r="D47" s="16">
        <f t="shared" si="22"/>
        <v>2.9780000000000002</v>
      </c>
      <c r="E47" s="16">
        <f t="shared" si="22"/>
        <v>1.077</v>
      </c>
      <c r="F47" s="16">
        <f t="shared" si="22"/>
        <v>-4.9000000000000002E-2</v>
      </c>
      <c r="G47" s="16">
        <f t="shared" si="22"/>
        <v>0.16300000000000001</v>
      </c>
      <c r="H47" s="16">
        <f t="shared" si="22"/>
        <v>3.5000000000000003E-2</v>
      </c>
      <c r="I47" s="16">
        <f t="shared" si="22"/>
        <v>1.6E-2</v>
      </c>
      <c r="J47" s="16">
        <f t="shared" si="22"/>
        <v>0.73599999999999999</v>
      </c>
      <c r="K47" s="16">
        <f t="shared" si="22"/>
        <v>-0.24199999999999999</v>
      </c>
      <c r="L47" s="16">
        <f t="shared" si="25"/>
        <v>11.296000000000003</v>
      </c>
      <c r="M47" s="16">
        <f t="shared" si="23"/>
        <v>0.45900000000000002</v>
      </c>
      <c r="N47" s="62">
        <v>10.218999999999999</v>
      </c>
      <c r="O47" s="16">
        <f t="shared" si="24"/>
        <v>0</v>
      </c>
      <c r="P47" s="16">
        <f t="shared" si="26"/>
        <v>21.974000000000004</v>
      </c>
      <c r="R47" s="16">
        <f t="shared" si="27"/>
        <v>0.1910000000000025</v>
      </c>
      <c r="S47" s="32">
        <f t="shared" si="28"/>
        <v>8.7683055593812832E-3</v>
      </c>
    </row>
    <row r="49" spans="1:19" x14ac:dyDescent="0.25">
      <c r="A49" s="2" t="s">
        <v>7</v>
      </c>
    </row>
    <row r="50" spans="1:19" x14ac:dyDescent="0.25">
      <c r="A50" t="s">
        <v>0</v>
      </c>
      <c r="C50" s="29">
        <f>C16+C59+C67</f>
        <v>589697413.23307872</v>
      </c>
      <c r="D50" s="17">
        <f>D16</f>
        <v>285919204</v>
      </c>
      <c r="E50" s="17">
        <f t="shared" ref="E50:K50" si="29">E16</f>
        <v>79368365</v>
      </c>
      <c r="F50" s="17">
        <f t="shared" si="29"/>
        <v>-3655319</v>
      </c>
      <c r="G50" s="17">
        <f t="shared" si="29"/>
        <v>13570518</v>
      </c>
      <c r="H50" s="17">
        <f t="shared" si="29"/>
        <v>2927308</v>
      </c>
      <c r="I50" s="17">
        <f t="shared" si="29"/>
        <v>1418626</v>
      </c>
      <c r="J50" s="17">
        <f t="shared" si="29"/>
        <v>150000000</v>
      </c>
      <c r="K50" s="17">
        <f t="shared" si="29"/>
        <v>-45575268</v>
      </c>
      <c r="L50" s="18">
        <f>SUM(C50:K50)</f>
        <v>1073670847.2330787</v>
      </c>
      <c r="M50" s="17">
        <f t="shared" ref="M50:O54" si="30">M16</f>
        <v>31116274</v>
      </c>
      <c r="N50" s="17">
        <f t="shared" si="30"/>
        <v>765850825</v>
      </c>
      <c r="O50" s="17">
        <f t="shared" si="30"/>
        <v>0</v>
      </c>
      <c r="P50" s="18">
        <f>SUM(L50:O50)</f>
        <v>1870637946.2330787</v>
      </c>
    </row>
    <row r="51" spans="1:19" x14ac:dyDescent="0.25">
      <c r="A51" t="s">
        <v>1</v>
      </c>
      <c r="C51" s="29">
        <f t="shared" ref="C51:C54" si="31">C17+C60+C68</f>
        <v>180327512.93523705</v>
      </c>
      <c r="D51" s="17">
        <f t="shared" ref="D51:K54" si="32">D17</f>
        <v>54683225</v>
      </c>
      <c r="E51" s="17">
        <f t="shared" si="32"/>
        <v>28523511</v>
      </c>
      <c r="F51" s="17">
        <f t="shared" si="32"/>
        <v>-1001013</v>
      </c>
      <c r="G51" s="17">
        <f t="shared" si="32"/>
        <v>3853610</v>
      </c>
      <c r="H51" s="17">
        <f t="shared" si="32"/>
        <v>819945</v>
      </c>
      <c r="I51" s="17">
        <f t="shared" si="32"/>
        <v>306704</v>
      </c>
      <c r="J51" s="17">
        <f t="shared" si="32"/>
        <v>0</v>
      </c>
      <c r="K51" s="17">
        <f t="shared" si="32"/>
        <v>-2930739</v>
      </c>
      <c r="L51" s="18">
        <f t="shared" ref="L51:L54" si="33">SUM(C51:K51)</f>
        <v>264582755.93523705</v>
      </c>
      <c r="M51" s="17">
        <f t="shared" si="30"/>
        <v>11094317</v>
      </c>
      <c r="N51" s="17">
        <f t="shared" si="30"/>
        <v>204985935</v>
      </c>
      <c r="O51" s="17">
        <f t="shared" si="30"/>
        <v>0</v>
      </c>
      <c r="P51" s="18">
        <f t="shared" ref="P51:P54" si="34">SUM(L51:O51)</f>
        <v>480663007.93523705</v>
      </c>
    </row>
    <row r="52" spans="1:19" x14ac:dyDescent="0.25">
      <c r="A52" t="s">
        <v>2</v>
      </c>
      <c r="C52" s="29">
        <f t="shared" si="31"/>
        <v>541696500.00805044</v>
      </c>
      <c r="D52" s="17">
        <f t="shared" si="32"/>
        <v>258426460</v>
      </c>
      <c r="E52" s="17">
        <f t="shared" si="32"/>
        <v>107043786</v>
      </c>
      <c r="F52" s="17">
        <f t="shared" si="32"/>
        <v>-5092806</v>
      </c>
      <c r="G52" s="17">
        <f t="shared" si="32"/>
        <v>15424685</v>
      </c>
      <c r="H52" s="17">
        <f t="shared" si="32"/>
        <v>3272965</v>
      </c>
      <c r="I52" s="17">
        <f t="shared" si="32"/>
        <v>1539107</v>
      </c>
      <c r="J52" s="17">
        <f t="shared" si="32"/>
        <v>0</v>
      </c>
      <c r="K52" s="17">
        <f t="shared" si="32"/>
        <v>-662225</v>
      </c>
      <c r="L52" s="18">
        <f t="shared" si="33"/>
        <v>921648472.00805044</v>
      </c>
      <c r="M52" s="17">
        <f t="shared" si="30"/>
        <v>49070916</v>
      </c>
      <c r="N52" s="17">
        <f t="shared" si="30"/>
        <v>699784412</v>
      </c>
      <c r="O52" s="17">
        <f t="shared" si="30"/>
        <v>0</v>
      </c>
      <c r="P52" s="18">
        <f t="shared" si="34"/>
        <v>1670503800.0080504</v>
      </c>
    </row>
    <row r="53" spans="1:19" x14ac:dyDescent="0.25">
      <c r="A53" t="s">
        <v>3</v>
      </c>
      <c r="C53" s="29">
        <f t="shared" si="31"/>
        <v>19143182.597129542</v>
      </c>
      <c r="D53" s="17">
        <f t="shared" si="32"/>
        <v>5375676</v>
      </c>
      <c r="E53" s="17">
        <f t="shared" si="32"/>
        <v>3693284</v>
      </c>
      <c r="F53" s="17">
        <f t="shared" si="32"/>
        <v>-163143</v>
      </c>
      <c r="G53" s="17">
        <f t="shared" si="32"/>
        <v>339222</v>
      </c>
      <c r="H53" s="17">
        <f t="shared" si="32"/>
        <v>112162</v>
      </c>
      <c r="I53" s="17">
        <f t="shared" si="32"/>
        <v>35976</v>
      </c>
      <c r="J53" s="17">
        <f t="shared" si="32"/>
        <v>0</v>
      </c>
      <c r="K53" s="17">
        <f t="shared" si="32"/>
        <v>-55521</v>
      </c>
      <c r="L53" s="18">
        <f t="shared" si="33"/>
        <v>28480838.597129542</v>
      </c>
      <c r="M53" s="17">
        <f t="shared" si="30"/>
        <v>1675410</v>
      </c>
      <c r="N53" s="17">
        <f t="shared" si="30"/>
        <v>25643706</v>
      </c>
      <c r="O53" s="17">
        <f t="shared" si="30"/>
        <v>0</v>
      </c>
      <c r="P53" s="18">
        <f t="shared" si="34"/>
        <v>55799954.597129539</v>
      </c>
    </row>
    <row r="54" spans="1:19" x14ac:dyDescent="0.25">
      <c r="A54" t="s">
        <v>4</v>
      </c>
      <c r="C54" s="29">
        <f t="shared" si="31"/>
        <v>9855158.120156033</v>
      </c>
      <c r="D54" s="17">
        <f t="shared" si="32"/>
        <v>2229948</v>
      </c>
      <c r="E54" s="17">
        <f t="shared" si="32"/>
        <v>673734</v>
      </c>
      <c r="F54" s="17">
        <f t="shared" si="32"/>
        <v>-50744</v>
      </c>
      <c r="G54" s="17">
        <f t="shared" si="32"/>
        <v>0</v>
      </c>
      <c r="H54" s="17">
        <f t="shared" si="32"/>
        <v>27123</v>
      </c>
      <c r="I54" s="17">
        <f t="shared" si="32"/>
        <v>13475</v>
      </c>
      <c r="J54" s="17">
        <f t="shared" si="32"/>
        <v>0</v>
      </c>
      <c r="K54" s="17">
        <f t="shared" si="32"/>
        <v>0</v>
      </c>
      <c r="L54" s="18">
        <f t="shared" si="33"/>
        <v>12748694.120156033</v>
      </c>
      <c r="M54" s="17">
        <f t="shared" si="30"/>
        <v>569579</v>
      </c>
      <c r="N54" s="17">
        <f t="shared" si="30"/>
        <v>7106245</v>
      </c>
      <c r="O54" s="17">
        <f t="shared" si="30"/>
        <v>0</v>
      </c>
      <c r="P54" s="18">
        <f t="shared" si="34"/>
        <v>20424518.120156035</v>
      </c>
    </row>
    <row r="55" spans="1:19" x14ac:dyDescent="0.25">
      <c r="A55" s="4" t="s">
        <v>5</v>
      </c>
      <c r="C55" s="19">
        <f>SUM(C50:C54)</f>
        <v>1340719766.893652</v>
      </c>
      <c r="D55" s="19">
        <f t="shared" ref="D55:P55" si="35">SUM(D50:D54)</f>
        <v>606634513</v>
      </c>
      <c r="E55" s="19">
        <f t="shared" si="35"/>
        <v>219302680</v>
      </c>
      <c r="F55" s="19">
        <f t="shared" si="35"/>
        <v>-9963025</v>
      </c>
      <c r="G55" s="19">
        <f t="shared" si="35"/>
        <v>33188035</v>
      </c>
      <c r="H55" s="19">
        <f t="shared" si="35"/>
        <v>7159503</v>
      </c>
      <c r="I55" s="19">
        <f t="shared" si="35"/>
        <v>3313888</v>
      </c>
      <c r="J55" s="19">
        <f t="shared" si="35"/>
        <v>150000000</v>
      </c>
      <c r="K55" s="19">
        <f t="shared" si="35"/>
        <v>-49223753</v>
      </c>
      <c r="L55" s="19">
        <f t="shared" si="35"/>
        <v>2301131607.8936515</v>
      </c>
      <c r="M55" s="19">
        <f t="shared" si="35"/>
        <v>93526496</v>
      </c>
      <c r="N55" s="19">
        <f t="shared" si="35"/>
        <v>1703371123</v>
      </c>
      <c r="O55" s="19">
        <f t="shared" si="35"/>
        <v>0</v>
      </c>
      <c r="P55" s="19">
        <f t="shared" si="35"/>
        <v>4098029226.8936515</v>
      </c>
    </row>
    <row r="57" spans="1:19" x14ac:dyDescent="0.25">
      <c r="A57" s="9" t="s">
        <v>26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s="26" customFormat="1" x14ac:dyDescent="0.25">
      <c r="A58" s="54" t="s">
        <v>50</v>
      </c>
    </row>
    <row r="59" spans="1:19" s="26" customFormat="1" x14ac:dyDescent="0.25">
      <c r="A59" t="s">
        <v>0</v>
      </c>
      <c r="C59" s="27">
        <f>Assumptions!H22-Assumptions!C22</f>
        <v>1435947.2330787019</v>
      </c>
    </row>
    <row r="60" spans="1:19" s="26" customFormat="1" x14ac:dyDescent="0.25">
      <c r="A60" t="s">
        <v>1</v>
      </c>
      <c r="C60" s="27">
        <f>Assumptions!H23-Assumptions!C23</f>
        <v>380342.93523704138</v>
      </c>
    </row>
    <row r="61" spans="1:19" s="26" customFormat="1" x14ac:dyDescent="0.25">
      <c r="A61" t="s">
        <v>2</v>
      </c>
      <c r="C61" s="27">
        <f>Assumptions!H24-Assumptions!C24</f>
        <v>1110555.008050486</v>
      </c>
    </row>
    <row r="62" spans="1:19" s="26" customFormat="1" x14ac:dyDescent="0.25">
      <c r="A62" t="s">
        <v>3</v>
      </c>
      <c r="C62" s="27">
        <f>Assumptions!H25-Assumptions!C25</f>
        <v>40093.597129543588</v>
      </c>
    </row>
    <row r="63" spans="1:19" s="26" customFormat="1" x14ac:dyDescent="0.25">
      <c r="A63" t="s">
        <v>4</v>
      </c>
      <c r="C63" s="27">
        <f>Assumptions!H26-Assumptions!C26</f>
        <v>11099.120156032361</v>
      </c>
    </row>
    <row r="64" spans="1:19" s="26" customFormat="1" x14ac:dyDescent="0.25">
      <c r="A64" s="4" t="s">
        <v>5</v>
      </c>
      <c r="C64" s="28">
        <f>SUM(C59:C63)</f>
        <v>2978037.8936518058</v>
      </c>
    </row>
    <row r="65" spans="1:3" s="26" customFormat="1" x14ac:dyDescent="0.25">
      <c r="A65"/>
    </row>
    <row r="66" spans="1:3" s="26" customFormat="1" x14ac:dyDescent="0.25">
      <c r="A66" s="2" t="s">
        <v>47</v>
      </c>
    </row>
    <row r="67" spans="1:3" s="26" customFormat="1" x14ac:dyDescent="0.25">
      <c r="A67" t="s">
        <v>0</v>
      </c>
      <c r="C67" s="27">
        <f>Assumptions!H30</f>
        <v>17379478</v>
      </c>
    </row>
    <row r="68" spans="1:3" s="26" customFormat="1" x14ac:dyDescent="0.25">
      <c r="A68" t="s">
        <v>1</v>
      </c>
      <c r="C68" s="27">
        <f>Assumptions!H31</f>
        <v>4603346</v>
      </c>
    </row>
    <row r="69" spans="1:3" s="26" customFormat="1" x14ac:dyDescent="0.25">
      <c r="A69" t="s">
        <v>2</v>
      </c>
      <c r="C69" s="27">
        <f>Assumptions!H32</f>
        <v>13441209</v>
      </c>
    </row>
    <row r="70" spans="1:3" s="26" customFormat="1" x14ac:dyDescent="0.25">
      <c r="A70" t="s">
        <v>3</v>
      </c>
      <c r="C70" s="27">
        <f>Assumptions!H33</f>
        <v>485259</v>
      </c>
    </row>
    <row r="71" spans="1:3" s="26" customFormat="1" x14ac:dyDescent="0.25">
      <c r="A71" t="s">
        <v>4</v>
      </c>
      <c r="C71" s="27">
        <f>Assumptions!H34</f>
        <v>134335</v>
      </c>
    </row>
    <row r="72" spans="1:3" s="26" customFormat="1" x14ac:dyDescent="0.25">
      <c r="A72" s="4" t="s">
        <v>5</v>
      </c>
      <c r="C72" s="28">
        <f>SUM(C67:C71)</f>
        <v>36043627</v>
      </c>
    </row>
    <row r="73" spans="1:3" s="26" customFormat="1" x14ac:dyDescent="0.25"/>
    <row r="74" spans="1:3" x14ac:dyDescent="0.25">
      <c r="A74" s="2" t="s">
        <v>49</v>
      </c>
    </row>
    <row r="75" spans="1:3" x14ac:dyDescent="0.25">
      <c r="A75" t="s">
        <v>0</v>
      </c>
      <c r="C75" s="12">
        <f>Assumptions!C38</f>
        <v>7484292616.1647892</v>
      </c>
    </row>
    <row r="76" spans="1:3" x14ac:dyDescent="0.25">
      <c r="A76" t="s">
        <v>1</v>
      </c>
      <c r="C76" s="12">
        <f>Assumptions!C39</f>
        <v>2044696147.4340549</v>
      </c>
    </row>
    <row r="77" spans="1:3" x14ac:dyDescent="0.25">
      <c r="A77" t="s">
        <v>2</v>
      </c>
      <c r="C77" s="12">
        <f>Assumptions!C40</f>
        <v>10402700261.505287</v>
      </c>
    </row>
    <row r="78" spans="1:3" x14ac:dyDescent="0.25">
      <c r="A78" t="s">
        <v>3</v>
      </c>
      <c r="C78" s="12">
        <f>Assumptions!C41</f>
        <v>333239511.40185642</v>
      </c>
    </row>
    <row r="79" spans="1:3" x14ac:dyDescent="0.25">
      <c r="A79" t="s">
        <v>4</v>
      </c>
      <c r="C79" s="12">
        <f>Assumptions!C42</f>
        <v>103651320.92586017</v>
      </c>
    </row>
    <row r="80" spans="1:3" x14ac:dyDescent="0.25">
      <c r="A80" s="4" t="s">
        <v>5</v>
      </c>
      <c r="C80" s="13">
        <f>SUM(C75:C79)</f>
        <v>20368579857.43185</v>
      </c>
    </row>
    <row r="82" spans="16:16" x14ac:dyDescent="0.25">
      <c r="P82" s="12"/>
    </row>
    <row r="84" spans="16:16" x14ac:dyDescent="0.25">
      <c r="P84" s="12"/>
    </row>
    <row r="85" spans="16:16" x14ac:dyDescent="0.25">
      <c r="P85" s="12"/>
    </row>
    <row r="86" spans="16:16" x14ac:dyDescent="0.25">
      <c r="P86" s="12"/>
    </row>
  </sheetData>
  <mergeCells count="1">
    <mergeCell ref="R3:S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="85" zoomScaleNormal="85" workbookViewId="0">
      <pane ySplit="4" topLeftCell="A5" activePane="bottomLeft" state="frozen"/>
      <selection activeCell="E63" sqref="E63"/>
      <selection pane="bottomLeft" activeCell="A5" sqref="A5"/>
    </sheetView>
  </sheetViews>
  <sheetFormatPr defaultRowHeight="15" x14ac:dyDescent="0.25"/>
  <cols>
    <col min="1" max="1" width="30.7109375" customWidth="1"/>
    <col min="2" max="2" width="1.7109375" customWidth="1"/>
    <col min="3" max="16" width="15.7109375" customWidth="1"/>
    <col min="17" max="17" width="1.7109375" customWidth="1"/>
    <col min="18" max="19" width="15.7109375" customWidth="1"/>
  </cols>
  <sheetData>
    <row r="1" spans="1:19" x14ac:dyDescent="0.25">
      <c r="A1" s="1" t="s">
        <v>27</v>
      </c>
    </row>
    <row r="2" spans="1:19" x14ac:dyDescent="0.25">
      <c r="A2" s="1" t="s">
        <v>28</v>
      </c>
    </row>
    <row r="3" spans="1:19" x14ac:dyDescent="0.25">
      <c r="A3" s="1" t="s">
        <v>40</v>
      </c>
      <c r="R3" s="82" t="s">
        <v>35</v>
      </c>
      <c r="S3" s="82"/>
    </row>
    <row r="4" spans="1:19" x14ac:dyDescent="0.25"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18</v>
      </c>
      <c r="M4" s="3" t="s">
        <v>19</v>
      </c>
      <c r="N4" s="3" t="s">
        <v>20</v>
      </c>
      <c r="O4" s="3" t="s">
        <v>21</v>
      </c>
      <c r="P4" s="3" t="s">
        <v>22</v>
      </c>
      <c r="R4" s="7" t="s">
        <v>34</v>
      </c>
      <c r="S4" s="7" t="s">
        <v>33</v>
      </c>
    </row>
    <row r="6" spans="1:19" x14ac:dyDescent="0.25">
      <c r="A6" s="23" t="s">
        <v>23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x14ac:dyDescent="0.25">
      <c r="A7" s="2" t="s">
        <v>8</v>
      </c>
    </row>
    <row r="8" spans="1:19" x14ac:dyDescent="0.25">
      <c r="A8" t="s">
        <v>0</v>
      </c>
      <c r="C8" s="14">
        <f t="shared" ref="C8:K13" si="0">ROUND((C16/$C75)*100, 3)</f>
        <v>7.6280000000000001</v>
      </c>
      <c r="D8" s="14">
        <f t="shared" si="0"/>
        <v>3.82</v>
      </c>
      <c r="E8" s="14">
        <f t="shared" si="0"/>
        <v>1.06</v>
      </c>
      <c r="F8" s="14">
        <f t="shared" si="0"/>
        <v>-4.9000000000000002E-2</v>
      </c>
      <c r="G8" s="14">
        <f t="shared" si="0"/>
        <v>0.18099999999999999</v>
      </c>
      <c r="H8" s="14">
        <f t="shared" si="0"/>
        <v>3.9E-2</v>
      </c>
      <c r="I8" s="14">
        <f t="shared" si="0"/>
        <v>1.9E-2</v>
      </c>
      <c r="J8" s="14">
        <f t="shared" si="0"/>
        <v>2.004</v>
      </c>
      <c r="K8" s="14">
        <f t="shared" si="0"/>
        <v>-0.60899999999999999</v>
      </c>
      <c r="L8" s="15">
        <f>SUM(C8:K8)</f>
        <v>14.093</v>
      </c>
      <c r="M8" s="14">
        <f t="shared" ref="M8:M13" si="1">ROUND((M16/$C75)*100, 3)</f>
        <v>0.41599999999999998</v>
      </c>
      <c r="N8" s="61">
        <v>10.387</v>
      </c>
      <c r="O8" s="14">
        <f t="shared" ref="O8:O13" si="2">ROUND((O16/$C75)*100, 3)</f>
        <v>0</v>
      </c>
      <c r="P8" s="15">
        <f>SUM(L8:O8)</f>
        <v>24.896000000000001</v>
      </c>
    </row>
    <row r="9" spans="1:19" x14ac:dyDescent="0.25">
      <c r="A9" t="s">
        <v>1</v>
      </c>
      <c r="C9" s="14">
        <f t="shared" si="0"/>
        <v>8.5760000000000005</v>
      </c>
      <c r="D9" s="14">
        <f t="shared" si="0"/>
        <v>2.6739999999999999</v>
      </c>
      <c r="E9" s="14">
        <f t="shared" si="0"/>
        <v>1.395</v>
      </c>
      <c r="F9" s="14">
        <f t="shared" si="0"/>
        <v>-4.9000000000000002E-2</v>
      </c>
      <c r="G9" s="14">
        <f t="shared" si="0"/>
        <v>0.188</v>
      </c>
      <c r="H9" s="14">
        <f t="shared" si="0"/>
        <v>0.04</v>
      </c>
      <c r="I9" s="14">
        <f t="shared" si="0"/>
        <v>1.4999999999999999E-2</v>
      </c>
      <c r="J9" s="14">
        <f t="shared" si="0"/>
        <v>0</v>
      </c>
      <c r="K9" s="14">
        <f t="shared" si="0"/>
        <v>-0.14299999999999999</v>
      </c>
      <c r="L9" s="15">
        <f t="shared" ref="L9:L13" si="3">SUM(C9:K9)</f>
        <v>12.696</v>
      </c>
      <c r="M9" s="14">
        <f t="shared" si="1"/>
        <v>0.54300000000000004</v>
      </c>
      <c r="N9" s="61">
        <v>10.16</v>
      </c>
      <c r="O9" s="14">
        <f t="shared" si="2"/>
        <v>0</v>
      </c>
      <c r="P9" s="15">
        <f t="shared" ref="P9:P13" si="4">SUM(L9:O9)</f>
        <v>23.399000000000001</v>
      </c>
    </row>
    <row r="10" spans="1:19" x14ac:dyDescent="0.25">
      <c r="A10" t="s">
        <v>2</v>
      </c>
      <c r="C10" s="14">
        <f t="shared" si="0"/>
        <v>5.0670000000000002</v>
      </c>
      <c r="D10" s="14">
        <f t="shared" si="0"/>
        <v>2.484</v>
      </c>
      <c r="E10" s="14">
        <f t="shared" si="0"/>
        <v>1.0289999999999999</v>
      </c>
      <c r="F10" s="14">
        <f t="shared" si="0"/>
        <v>-4.9000000000000002E-2</v>
      </c>
      <c r="G10" s="14">
        <f t="shared" si="0"/>
        <v>0.14799999999999999</v>
      </c>
      <c r="H10" s="14">
        <f t="shared" si="0"/>
        <v>3.1E-2</v>
      </c>
      <c r="I10" s="14">
        <f t="shared" si="0"/>
        <v>1.4999999999999999E-2</v>
      </c>
      <c r="J10" s="14">
        <f t="shared" si="0"/>
        <v>0</v>
      </c>
      <c r="K10" s="14">
        <f t="shared" si="0"/>
        <v>-6.0000000000000001E-3</v>
      </c>
      <c r="L10" s="15">
        <f t="shared" si="3"/>
        <v>8.7190000000000012</v>
      </c>
      <c r="M10" s="14">
        <f t="shared" si="1"/>
        <v>0.47199999999999998</v>
      </c>
      <c r="N10" s="61">
        <v>10.183</v>
      </c>
      <c r="O10" s="14">
        <f t="shared" si="2"/>
        <v>0</v>
      </c>
      <c r="P10" s="15">
        <f t="shared" si="4"/>
        <v>19.374000000000002</v>
      </c>
    </row>
    <row r="11" spans="1:19" x14ac:dyDescent="0.25">
      <c r="A11" t="s">
        <v>3</v>
      </c>
      <c r="C11" s="14">
        <f t="shared" si="0"/>
        <v>5.5869999999999997</v>
      </c>
      <c r="D11" s="14">
        <f t="shared" si="0"/>
        <v>1.613</v>
      </c>
      <c r="E11" s="14">
        <f t="shared" si="0"/>
        <v>1.1080000000000001</v>
      </c>
      <c r="F11" s="14">
        <f t="shared" si="0"/>
        <v>-4.9000000000000002E-2</v>
      </c>
      <c r="G11" s="14">
        <f t="shared" si="0"/>
        <v>0.10199999999999999</v>
      </c>
      <c r="H11" s="14">
        <f t="shared" si="0"/>
        <v>3.4000000000000002E-2</v>
      </c>
      <c r="I11" s="14">
        <f t="shared" si="0"/>
        <v>1.0999999999999999E-2</v>
      </c>
      <c r="J11" s="14">
        <f t="shared" si="0"/>
        <v>0</v>
      </c>
      <c r="K11" s="14">
        <f t="shared" si="0"/>
        <v>-1.7000000000000001E-2</v>
      </c>
      <c r="L11" s="15">
        <f t="shared" si="3"/>
        <v>8.3890000000000011</v>
      </c>
      <c r="M11" s="14">
        <f t="shared" si="1"/>
        <v>0.503</v>
      </c>
      <c r="N11" s="61">
        <v>8.4969999999999999</v>
      </c>
      <c r="O11" s="14">
        <f t="shared" si="2"/>
        <v>0</v>
      </c>
      <c r="P11" s="15">
        <f t="shared" si="4"/>
        <v>17.389000000000003</v>
      </c>
    </row>
    <row r="12" spans="1:19" x14ac:dyDescent="0.25">
      <c r="A12" t="s">
        <v>4</v>
      </c>
      <c r="C12" s="14">
        <f t="shared" si="0"/>
        <v>9.3680000000000003</v>
      </c>
      <c r="D12" s="14">
        <f t="shared" si="0"/>
        <v>2.1509999999999998</v>
      </c>
      <c r="E12" s="14">
        <f t="shared" si="0"/>
        <v>0.65</v>
      </c>
      <c r="F12" s="14">
        <f t="shared" si="0"/>
        <v>-4.9000000000000002E-2</v>
      </c>
      <c r="G12" s="14">
        <f t="shared" si="0"/>
        <v>0</v>
      </c>
      <c r="H12" s="14">
        <f t="shared" si="0"/>
        <v>2.5999999999999999E-2</v>
      </c>
      <c r="I12" s="14">
        <f t="shared" si="0"/>
        <v>1.2999999999999999E-2</v>
      </c>
      <c r="J12" s="14">
        <f t="shared" si="0"/>
        <v>0</v>
      </c>
      <c r="K12" s="14">
        <f t="shared" si="0"/>
        <v>0</v>
      </c>
      <c r="L12" s="15">
        <f t="shared" si="3"/>
        <v>12.159000000000001</v>
      </c>
      <c r="M12" s="14">
        <f t="shared" si="1"/>
        <v>0.55000000000000004</v>
      </c>
      <c r="N12" s="61">
        <v>6.8559999999999999</v>
      </c>
      <c r="O12" s="14">
        <f t="shared" si="2"/>
        <v>0</v>
      </c>
      <c r="P12" s="15">
        <f t="shared" si="4"/>
        <v>19.565000000000001</v>
      </c>
    </row>
    <row r="13" spans="1:19" x14ac:dyDescent="0.25">
      <c r="A13" s="4" t="s">
        <v>5</v>
      </c>
      <c r="C13" s="16">
        <f t="shared" si="0"/>
        <v>6.391</v>
      </c>
      <c r="D13" s="16">
        <f t="shared" si="0"/>
        <v>2.9780000000000002</v>
      </c>
      <c r="E13" s="16">
        <f t="shared" si="0"/>
        <v>1.077</v>
      </c>
      <c r="F13" s="16">
        <f t="shared" si="0"/>
        <v>-4.9000000000000002E-2</v>
      </c>
      <c r="G13" s="16">
        <f t="shared" si="0"/>
        <v>0.16300000000000001</v>
      </c>
      <c r="H13" s="16">
        <f t="shared" si="0"/>
        <v>3.5000000000000003E-2</v>
      </c>
      <c r="I13" s="16">
        <f t="shared" si="0"/>
        <v>1.6E-2</v>
      </c>
      <c r="J13" s="16">
        <f t="shared" si="0"/>
        <v>0.73599999999999999</v>
      </c>
      <c r="K13" s="16">
        <f t="shared" si="0"/>
        <v>-0.24199999999999999</v>
      </c>
      <c r="L13" s="16">
        <f t="shared" si="3"/>
        <v>11.105</v>
      </c>
      <c r="M13" s="16">
        <f t="shared" si="1"/>
        <v>0.45900000000000002</v>
      </c>
      <c r="N13" s="62">
        <v>10.218999999999999</v>
      </c>
      <c r="O13" s="16">
        <f t="shared" si="2"/>
        <v>0</v>
      </c>
      <c r="P13" s="16">
        <f t="shared" si="4"/>
        <v>21.783000000000001</v>
      </c>
    </row>
    <row r="14" spans="1:19" x14ac:dyDescent="0.25"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9" x14ac:dyDescent="0.25">
      <c r="A15" s="2" t="s">
        <v>7</v>
      </c>
      <c r="C15" s="30"/>
    </row>
    <row r="16" spans="1:19" x14ac:dyDescent="0.25">
      <c r="A16" t="s">
        <v>0</v>
      </c>
      <c r="C16" s="17">
        <f>Assumptions!C14</f>
        <v>570881988</v>
      </c>
      <c r="D16" s="17">
        <f>Assumptions!D14</f>
        <v>285919204</v>
      </c>
      <c r="E16" s="17">
        <f>Assumptions!E14</f>
        <v>79368365</v>
      </c>
      <c r="F16" s="17">
        <f>Assumptions!F14</f>
        <v>-3655319</v>
      </c>
      <c r="G16" s="17">
        <f>Assumptions!G14</f>
        <v>13570518</v>
      </c>
      <c r="H16" s="17">
        <f>Assumptions!H14</f>
        <v>2927308</v>
      </c>
      <c r="I16" s="17">
        <f>Assumptions!I14</f>
        <v>1418626</v>
      </c>
      <c r="J16" s="17">
        <f>Assumptions!J14</f>
        <v>150000000</v>
      </c>
      <c r="K16" s="17">
        <f>Assumptions!K14</f>
        <v>-45575268</v>
      </c>
      <c r="L16" s="18">
        <f>SUM(C16:K16)</f>
        <v>1054855422</v>
      </c>
      <c r="M16" s="17">
        <f>Assumptions!M14</f>
        <v>31116274</v>
      </c>
      <c r="N16" s="17">
        <f>Assumptions!N14</f>
        <v>765850825</v>
      </c>
      <c r="O16" s="17">
        <f>Assumptions!O14</f>
        <v>0</v>
      </c>
      <c r="P16" s="18">
        <f>SUM(L16:O16)</f>
        <v>1851822521</v>
      </c>
    </row>
    <row r="17" spans="1:19" x14ac:dyDescent="0.25">
      <c r="A17" t="s">
        <v>1</v>
      </c>
      <c r="C17" s="17">
        <f>Assumptions!C15</f>
        <v>175343824</v>
      </c>
      <c r="D17" s="17">
        <f>Assumptions!D15</f>
        <v>54683225</v>
      </c>
      <c r="E17" s="17">
        <f>Assumptions!E15</f>
        <v>28523511</v>
      </c>
      <c r="F17" s="17">
        <f>Assumptions!F15</f>
        <v>-1001013</v>
      </c>
      <c r="G17" s="17">
        <f>Assumptions!G15</f>
        <v>3853610</v>
      </c>
      <c r="H17" s="17">
        <f>Assumptions!H15</f>
        <v>819945</v>
      </c>
      <c r="I17" s="17">
        <f>Assumptions!I15</f>
        <v>306704</v>
      </c>
      <c r="J17" s="17">
        <f>Assumptions!J15</f>
        <v>0</v>
      </c>
      <c r="K17" s="17">
        <f>Assumptions!K15</f>
        <v>-2930739</v>
      </c>
      <c r="L17" s="18">
        <f t="shared" ref="L17:L20" si="5">SUM(C17:K17)</f>
        <v>259599067</v>
      </c>
      <c r="M17" s="17">
        <f>Assumptions!M15</f>
        <v>11094317</v>
      </c>
      <c r="N17" s="17">
        <f>Assumptions!N15</f>
        <v>204985935</v>
      </c>
      <c r="O17" s="17">
        <f>Assumptions!O15</f>
        <v>0</v>
      </c>
      <c r="P17" s="18">
        <f t="shared" ref="P17:P20" si="6">SUM(L17:O17)</f>
        <v>475679319</v>
      </c>
    </row>
    <row r="18" spans="1:19" x14ac:dyDescent="0.25">
      <c r="A18" t="s">
        <v>2</v>
      </c>
      <c r="C18" s="17">
        <f>Assumptions!C16</f>
        <v>527144736</v>
      </c>
      <c r="D18" s="17">
        <f>Assumptions!D16</f>
        <v>258426460</v>
      </c>
      <c r="E18" s="17">
        <f>Assumptions!E16</f>
        <v>107043786</v>
      </c>
      <c r="F18" s="17">
        <f>Assumptions!F16</f>
        <v>-5092806</v>
      </c>
      <c r="G18" s="17">
        <f>Assumptions!G16</f>
        <v>15424685</v>
      </c>
      <c r="H18" s="17">
        <f>Assumptions!H16</f>
        <v>3272965</v>
      </c>
      <c r="I18" s="17">
        <f>Assumptions!I16</f>
        <v>1539107</v>
      </c>
      <c r="J18" s="17">
        <f>Assumptions!J16</f>
        <v>0</v>
      </c>
      <c r="K18" s="17">
        <f>Assumptions!K16</f>
        <v>-662225</v>
      </c>
      <c r="L18" s="18">
        <f t="shared" si="5"/>
        <v>907096708</v>
      </c>
      <c r="M18" s="17">
        <f>Assumptions!M16</f>
        <v>49070916</v>
      </c>
      <c r="N18" s="17">
        <f>Assumptions!N16</f>
        <v>699784412</v>
      </c>
      <c r="O18" s="17">
        <f>Assumptions!O16</f>
        <v>0</v>
      </c>
      <c r="P18" s="18">
        <f t="shared" si="6"/>
        <v>1655952036</v>
      </c>
    </row>
    <row r="19" spans="1:19" x14ac:dyDescent="0.25">
      <c r="A19" t="s">
        <v>3</v>
      </c>
      <c r="C19" s="17">
        <f>Assumptions!C17</f>
        <v>18617830</v>
      </c>
      <c r="D19" s="17">
        <f>Assumptions!D17</f>
        <v>5375676</v>
      </c>
      <c r="E19" s="17">
        <f>Assumptions!E17</f>
        <v>3693284</v>
      </c>
      <c r="F19" s="17">
        <f>Assumptions!F17</f>
        <v>-163143</v>
      </c>
      <c r="G19" s="17">
        <f>Assumptions!G17</f>
        <v>339222</v>
      </c>
      <c r="H19" s="17">
        <f>Assumptions!H17</f>
        <v>112162</v>
      </c>
      <c r="I19" s="17">
        <f>Assumptions!I17</f>
        <v>35976</v>
      </c>
      <c r="J19" s="17">
        <f>Assumptions!J17</f>
        <v>0</v>
      </c>
      <c r="K19" s="17">
        <f>Assumptions!K17</f>
        <v>-55521</v>
      </c>
      <c r="L19" s="18">
        <f t="shared" si="5"/>
        <v>27955486</v>
      </c>
      <c r="M19" s="17">
        <f>Assumptions!M17</f>
        <v>1675410</v>
      </c>
      <c r="N19" s="17">
        <f>Assumptions!N17</f>
        <v>25643706</v>
      </c>
      <c r="O19" s="17">
        <f>Assumptions!O17</f>
        <v>0</v>
      </c>
      <c r="P19" s="18">
        <f t="shared" si="6"/>
        <v>55274602</v>
      </c>
    </row>
    <row r="20" spans="1:19" x14ac:dyDescent="0.25">
      <c r="A20" t="s">
        <v>4</v>
      </c>
      <c r="C20" s="17">
        <f>Assumptions!C18</f>
        <v>9709724</v>
      </c>
      <c r="D20" s="17">
        <f>Assumptions!D18</f>
        <v>2229948</v>
      </c>
      <c r="E20" s="17">
        <f>Assumptions!E18</f>
        <v>673734</v>
      </c>
      <c r="F20" s="17">
        <f>Assumptions!F18</f>
        <v>-50744</v>
      </c>
      <c r="G20" s="17">
        <f>Assumptions!G18</f>
        <v>0</v>
      </c>
      <c r="H20" s="17">
        <f>Assumptions!H18</f>
        <v>27123</v>
      </c>
      <c r="I20" s="17">
        <f>Assumptions!I18</f>
        <v>13475</v>
      </c>
      <c r="J20" s="17">
        <f>Assumptions!J18</f>
        <v>0</v>
      </c>
      <c r="K20" s="17">
        <f>Assumptions!K18</f>
        <v>0</v>
      </c>
      <c r="L20" s="18">
        <f t="shared" si="5"/>
        <v>12603260</v>
      </c>
      <c r="M20" s="17">
        <f>Assumptions!M18</f>
        <v>569579</v>
      </c>
      <c r="N20" s="17">
        <f>Assumptions!N18</f>
        <v>7106245</v>
      </c>
      <c r="O20" s="17">
        <f>Assumptions!O18</f>
        <v>0</v>
      </c>
      <c r="P20" s="18">
        <f t="shared" si="6"/>
        <v>20279084</v>
      </c>
    </row>
    <row r="21" spans="1:19" x14ac:dyDescent="0.25">
      <c r="A21" s="4" t="s">
        <v>5</v>
      </c>
      <c r="C21" s="19">
        <f>SUM(C16:C20)</f>
        <v>1301698102</v>
      </c>
      <c r="D21" s="19">
        <f t="shared" ref="D21:P21" si="7">SUM(D16:D20)</f>
        <v>606634513</v>
      </c>
      <c r="E21" s="19">
        <f t="shared" si="7"/>
        <v>219302680</v>
      </c>
      <c r="F21" s="19">
        <f t="shared" si="7"/>
        <v>-9963025</v>
      </c>
      <c r="G21" s="19">
        <f t="shared" si="7"/>
        <v>33188035</v>
      </c>
      <c r="H21" s="19">
        <f t="shared" si="7"/>
        <v>7159503</v>
      </c>
      <c r="I21" s="19">
        <f t="shared" si="7"/>
        <v>3313888</v>
      </c>
      <c r="J21" s="19">
        <f t="shared" si="7"/>
        <v>150000000</v>
      </c>
      <c r="K21" s="19">
        <f t="shared" si="7"/>
        <v>-49223753</v>
      </c>
      <c r="L21" s="19">
        <f t="shared" si="7"/>
        <v>2262109943</v>
      </c>
      <c r="M21" s="19">
        <f t="shared" si="7"/>
        <v>93526496</v>
      </c>
      <c r="N21" s="19">
        <f t="shared" si="7"/>
        <v>1703371123</v>
      </c>
      <c r="O21" s="19">
        <f t="shared" si="7"/>
        <v>0</v>
      </c>
      <c r="P21" s="19">
        <f t="shared" si="7"/>
        <v>4059007562</v>
      </c>
    </row>
    <row r="23" spans="1:19" x14ac:dyDescent="0.25">
      <c r="A23" s="24" t="s">
        <v>24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19" x14ac:dyDescent="0.25">
      <c r="A24" s="2" t="s">
        <v>8</v>
      </c>
    </row>
    <row r="25" spans="1:19" x14ac:dyDescent="0.25">
      <c r="A25" t="s">
        <v>0</v>
      </c>
      <c r="C25" s="14">
        <f t="shared" ref="C25:K30" si="8">ROUND((C33/$C75)*100, 3)</f>
        <v>7.6459999999999999</v>
      </c>
      <c r="D25" s="14">
        <f t="shared" si="8"/>
        <v>3.82</v>
      </c>
      <c r="E25" s="14">
        <f t="shared" si="8"/>
        <v>1.06</v>
      </c>
      <c r="F25" s="14">
        <f t="shared" si="8"/>
        <v>-4.9000000000000002E-2</v>
      </c>
      <c r="G25" s="14">
        <f t="shared" si="8"/>
        <v>0.18099999999999999</v>
      </c>
      <c r="H25" s="14">
        <f t="shared" si="8"/>
        <v>3.9E-2</v>
      </c>
      <c r="I25" s="14">
        <f t="shared" si="8"/>
        <v>1.9E-2</v>
      </c>
      <c r="J25" s="14">
        <f t="shared" si="8"/>
        <v>2.004</v>
      </c>
      <c r="K25" s="14">
        <f t="shared" si="8"/>
        <v>-0.60899999999999999</v>
      </c>
      <c r="L25" s="15">
        <f>SUM(C25:K25)</f>
        <v>14.110999999999999</v>
      </c>
      <c r="M25" s="14">
        <f t="shared" ref="M25:M30" si="9">ROUND((M33/$C75)*100, 3)</f>
        <v>0.41599999999999998</v>
      </c>
      <c r="N25" s="61">
        <v>10.387</v>
      </c>
      <c r="O25" s="14">
        <f t="shared" ref="O25:O30" si="10">ROUND((O33/$C75)*100, 3)</f>
        <v>0</v>
      </c>
      <c r="P25" s="15">
        <f>SUM(L25:O25)</f>
        <v>24.914000000000001</v>
      </c>
      <c r="R25" s="14">
        <f>P25-P8</f>
        <v>1.8000000000000682E-2</v>
      </c>
      <c r="S25" s="31">
        <f>(P25-P8)/P8</f>
        <v>7.2300771208228963E-4</v>
      </c>
    </row>
    <row r="26" spans="1:19" x14ac:dyDescent="0.25">
      <c r="A26" t="s">
        <v>1</v>
      </c>
      <c r="C26" s="14">
        <f t="shared" si="8"/>
        <v>8.593</v>
      </c>
      <c r="D26" s="14">
        <f t="shared" si="8"/>
        <v>2.6739999999999999</v>
      </c>
      <c r="E26" s="14">
        <f t="shared" si="8"/>
        <v>1.395</v>
      </c>
      <c r="F26" s="14">
        <f t="shared" si="8"/>
        <v>-4.9000000000000002E-2</v>
      </c>
      <c r="G26" s="14">
        <f t="shared" si="8"/>
        <v>0.188</v>
      </c>
      <c r="H26" s="14">
        <f t="shared" si="8"/>
        <v>0.04</v>
      </c>
      <c r="I26" s="14">
        <f t="shared" si="8"/>
        <v>1.4999999999999999E-2</v>
      </c>
      <c r="J26" s="14">
        <f t="shared" si="8"/>
        <v>0</v>
      </c>
      <c r="K26" s="14">
        <f t="shared" si="8"/>
        <v>-0.14299999999999999</v>
      </c>
      <c r="L26" s="15">
        <f t="shared" ref="L26:L30" si="11">SUM(C26:K26)</f>
        <v>12.712999999999999</v>
      </c>
      <c r="M26" s="14">
        <f t="shared" si="9"/>
        <v>0.54300000000000004</v>
      </c>
      <c r="N26" s="61">
        <v>10.16</v>
      </c>
      <c r="O26" s="14">
        <f t="shared" si="10"/>
        <v>0</v>
      </c>
      <c r="P26" s="15">
        <f t="shared" ref="P26:P30" si="12">SUM(L26:O26)</f>
        <v>23.415999999999997</v>
      </c>
      <c r="R26" s="14">
        <f t="shared" ref="R26:R30" si="13">P26-P9</f>
        <v>1.6999999999995907E-2</v>
      </c>
      <c r="S26" s="31">
        <f t="shared" ref="S26:S30" si="14">(P26-P9)/P9</f>
        <v>7.2652677464831426E-4</v>
      </c>
    </row>
    <row r="27" spans="1:19" x14ac:dyDescent="0.25">
      <c r="A27" t="s">
        <v>2</v>
      </c>
      <c r="C27" s="14">
        <f t="shared" si="8"/>
        <v>5.077</v>
      </c>
      <c r="D27" s="14">
        <f t="shared" si="8"/>
        <v>2.484</v>
      </c>
      <c r="E27" s="14">
        <f t="shared" si="8"/>
        <v>1.0289999999999999</v>
      </c>
      <c r="F27" s="14">
        <f t="shared" si="8"/>
        <v>-4.9000000000000002E-2</v>
      </c>
      <c r="G27" s="14">
        <f t="shared" si="8"/>
        <v>0.14799999999999999</v>
      </c>
      <c r="H27" s="14">
        <f t="shared" si="8"/>
        <v>3.1E-2</v>
      </c>
      <c r="I27" s="14">
        <f t="shared" si="8"/>
        <v>1.4999999999999999E-2</v>
      </c>
      <c r="J27" s="14">
        <f t="shared" si="8"/>
        <v>0</v>
      </c>
      <c r="K27" s="14">
        <f t="shared" si="8"/>
        <v>-6.0000000000000001E-3</v>
      </c>
      <c r="L27" s="15">
        <f t="shared" si="11"/>
        <v>8.729000000000001</v>
      </c>
      <c r="M27" s="14">
        <f t="shared" si="9"/>
        <v>0.47199999999999998</v>
      </c>
      <c r="N27" s="61">
        <v>10.183</v>
      </c>
      <c r="O27" s="14">
        <f t="shared" si="10"/>
        <v>0</v>
      </c>
      <c r="P27" s="15">
        <f t="shared" si="12"/>
        <v>19.384</v>
      </c>
      <c r="R27" s="14">
        <f t="shared" si="13"/>
        <v>9.9999999999980105E-3</v>
      </c>
      <c r="S27" s="31">
        <f t="shared" si="14"/>
        <v>5.1615567255073854E-4</v>
      </c>
    </row>
    <row r="28" spans="1:19" x14ac:dyDescent="0.25">
      <c r="A28" t="s">
        <v>3</v>
      </c>
      <c r="C28" s="14">
        <f t="shared" si="8"/>
        <v>5.5979999999999999</v>
      </c>
      <c r="D28" s="14">
        <f t="shared" si="8"/>
        <v>1.613</v>
      </c>
      <c r="E28" s="14">
        <f t="shared" si="8"/>
        <v>1.1080000000000001</v>
      </c>
      <c r="F28" s="14">
        <f t="shared" si="8"/>
        <v>-4.9000000000000002E-2</v>
      </c>
      <c r="G28" s="14">
        <f t="shared" si="8"/>
        <v>0.10199999999999999</v>
      </c>
      <c r="H28" s="14">
        <f t="shared" si="8"/>
        <v>3.4000000000000002E-2</v>
      </c>
      <c r="I28" s="14">
        <f t="shared" si="8"/>
        <v>1.0999999999999999E-2</v>
      </c>
      <c r="J28" s="14">
        <f t="shared" si="8"/>
        <v>0</v>
      </c>
      <c r="K28" s="14">
        <f t="shared" si="8"/>
        <v>-1.7000000000000001E-2</v>
      </c>
      <c r="L28" s="15">
        <f t="shared" si="11"/>
        <v>8.4000000000000021</v>
      </c>
      <c r="M28" s="14">
        <f t="shared" si="9"/>
        <v>0.503</v>
      </c>
      <c r="N28" s="61">
        <v>8.4969999999999999</v>
      </c>
      <c r="O28" s="14">
        <f t="shared" si="10"/>
        <v>0</v>
      </c>
      <c r="P28" s="15">
        <f t="shared" si="12"/>
        <v>17.400000000000002</v>
      </c>
      <c r="R28" s="14">
        <f t="shared" si="13"/>
        <v>1.0999999999999233E-2</v>
      </c>
      <c r="S28" s="31">
        <f t="shared" si="14"/>
        <v>6.3258381735575538E-4</v>
      </c>
    </row>
    <row r="29" spans="1:19" x14ac:dyDescent="0.25">
      <c r="A29" t="s">
        <v>4</v>
      </c>
      <c r="C29" s="14">
        <f t="shared" si="8"/>
        <v>9.3780000000000001</v>
      </c>
      <c r="D29" s="14">
        <f t="shared" si="8"/>
        <v>2.1509999999999998</v>
      </c>
      <c r="E29" s="14">
        <f t="shared" si="8"/>
        <v>0.65</v>
      </c>
      <c r="F29" s="14">
        <f t="shared" si="8"/>
        <v>-4.9000000000000002E-2</v>
      </c>
      <c r="G29" s="14">
        <f t="shared" si="8"/>
        <v>0</v>
      </c>
      <c r="H29" s="14">
        <f t="shared" si="8"/>
        <v>2.5999999999999999E-2</v>
      </c>
      <c r="I29" s="14">
        <f t="shared" si="8"/>
        <v>1.2999999999999999E-2</v>
      </c>
      <c r="J29" s="14">
        <f t="shared" si="8"/>
        <v>0</v>
      </c>
      <c r="K29" s="14">
        <f t="shared" si="8"/>
        <v>0</v>
      </c>
      <c r="L29" s="15">
        <f t="shared" si="11"/>
        <v>12.169</v>
      </c>
      <c r="M29" s="14">
        <f t="shared" si="9"/>
        <v>0.55000000000000004</v>
      </c>
      <c r="N29" s="61">
        <v>6.8559999999999999</v>
      </c>
      <c r="O29" s="14">
        <f t="shared" si="10"/>
        <v>0</v>
      </c>
      <c r="P29" s="15">
        <f t="shared" si="12"/>
        <v>19.575000000000003</v>
      </c>
      <c r="R29" s="14">
        <f t="shared" si="13"/>
        <v>1.0000000000001563E-2</v>
      </c>
      <c r="S29" s="31">
        <f t="shared" si="14"/>
        <v>5.1111679018663752E-4</v>
      </c>
    </row>
    <row r="30" spans="1:19" x14ac:dyDescent="0.25">
      <c r="A30" s="4" t="s">
        <v>5</v>
      </c>
      <c r="C30" s="16">
        <f t="shared" si="8"/>
        <v>6.4039999999999999</v>
      </c>
      <c r="D30" s="16">
        <f t="shared" si="8"/>
        <v>2.9780000000000002</v>
      </c>
      <c r="E30" s="16">
        <f t="shared" si="8"/>
        <v>1.077</v>
      </c>
      <c r="F30" s="16">
        <f t="shared" si="8"/>
        <v>-4.9000000000000002E-2</v>
      </c>
      <c r="G30" s="16">
        <f t="shared" si="8"/>
        <v>0.16300000000000001</v>
      </c>
      <c r="H30" s="16">
        <f t="shared" si="8"/>
        <v>3.5000000000000003E-2</v>
      </c>
      <c r="I30" s="16">
        <f t="shared" si="8"/>
        <v>1.6E-2</v>
      </c>
      <c r="J30" s="16">
        <f t="shared" si="8"/>
        <v>0.73599999999999999</v>
      </c>
      <c r="K30" s="16">
        <f t="shared" si="8"/>
        <v>-0.24199999999999999</v>
      </c>
      <c r="L30" s="16">
        <f t="shared" si="11"/>
        <v>11.118000000000002</v>
      </c>
      <c r="M30" s="16">
        <f t="shared" si="9"/>
        <v>0.45900000000000002</v>
      </c>
      <c r="N30" s="62">
        <v>10.218999999999999</v>
      </c>
      <c r="O30" s="16">
        <f t="shared" si="10"/>
        <v>0</v>
      </c>
      <c r="P30" s="16">
        <f t="shared" si="12"/>
        <v>21.795999999999999</v>
      </c>
      <c r="R30" s="16">
        <f t="shared" si="13"/>
        <v>1.2999999999998124E-2</v>
      </c>
      <c r="S30" s="32">
        <f t="shared" si="14"/>
        <v>5.96795666345229E-4</v>
      </c>
    </row>
    <row r="32" spans="1:19" x14ac:dyDescent="0.25">
      <c r="A32" s="2" t="s">
        <v>7</v>
      </c>
    </row>
    <row r="33" spans="1:19" x14ac:dyDescent="0.25">
      <c r="A33" t="s">
        <v>0</v>
      </c>
      <c r="C33" s="29">
        <f>C16+C59</f>
        <v>572219508.46610069</v>
      </c>
      <c r="D33" s="17">
        <f>D16</f>
        <v>285919204</v>
      </c>
      <c r="E33" s="17">
        <f t="shared" ref="E33:K33" si="15">E16</f>
        <v>79368365</v>
      </c>
      <c r="F33" s="17">
        <f t="shared" si="15"/>
        <v>-3655319</v>
      </c>
      <c r="G33" s="17">
        <f t="shared" si="15"/>
        <v>13570518</v>
      </c>
      <c r="H33" s="17">
        <f t="shared" si="15"/>
        <v>2927308</v>
      </c>
      <c r="I33" s="17">
        <f t="shared" si="15"/>
        <v>1418626</v>
      </c>
      <c r="J33" s="17">
        <f t="shared" si="15"/>
        <v>150000000</v>
      </c>
      <c r="K33" s="17">
        <f t="shared" si="15"/>
        <v>-45575268</v>
      </c>
      <c r="L33" s="18">
        <f>SUM(C33:K33)</f>
        <v>1056192942.4661007</v>
      </c>
      <c r="M33" s="17">
        <f t="shared" ref="M33:O37" si="16">M16</f>
        <v>31116274</v>
      </c>
      <c r="N33" s="17">
        <f t="shared" si="16"/>
        <v>765850825</v>
      </c>
      <c r="O33" s="17">
        <f t="shared" si="16"/>
        <v>0</v>
      </c>
      <c r="P33" s="18">
        <f>SUM(L33:O33)</f>
        <v>1853160041.4661007</v>
      </c>
    </row>
    <row r="34" spans="1:19" x14ac:dyDescent="0.25">
      <c r="A34" t="s">
        <v>1</v>
      </c>
      <c r="C34" s="29">
        <f t="shared" ref="C34:C37" si="17">C17+C60</f>
        <v>175698096.39128116</v>
      </c>
      <c r="D34" s="17">
        <f t="shared" ref="D34:K37" si="18">D17</f>
        <v>54683225</v>
      </c>
      <c r="E34" s="17">
        <f t="shared" si="18"/>
        <v>28523511</v>
      </c>
      <c r="F34" s="17">
        <f t="shared" si="18"/>
        <v>-1001013</v>
      </c>
      <c r="G34" s="17">
        <f t="shared" si="18"/>
        <v>3853610</v>
      </c>
      <c r="H34" s="17">
        <f t="shared" si="18"/>
        <v>819945</v>
      </c>
      <c r="I34" s="17">
        <f t="shared" si="18"/>
        <v>306704</v>
      </c>
      <c r="J34" s="17">
        <f t="shared" si="18"/>
        <v>0</v>
      </c>
      <c r="K34" s="17">
        <f t="shared" si="18"/>
        <v>-2930739</v>
      </c>
      <c r="L34" s="18">
        <f t="shared" ref="L34:L37" si="19">SUM(C34:K34)</f>
        <v>259953339.39128116</v>
      </c>
      <c r="M34" s="17">
        <f t="shared" si="16"/>
        <v>11094317</v>
      </c>
      <c r="N34" s="17">
        <f t="shared" si="16"/>
        <v>204985935</v>
      </c>
      <c r="O34" s="17">
        <f t="shared" si="16"/>
        <v>0</v>
      </c>
      <c r="P34" s="18">
        <f t="shared" ref="P34:P37" si="20">SUM(L34:O34)</f>
        <v>476033591.39128113</v>
      </c>
    </row>
    <row r="35" spans="1:19" x14ac:dyDescent="0.25">
      <c r="A35" t="s">
        <v>2</v>
      </c>
      <c r="C35" s="29">
        <f t="shared" si="17"/>
        <v>528179168.19762546</v>
      </c>
      <c r="D35" s="17">
        <f t="shared" si="18"/>
        <v>258426460</v>
      </c>
      <c r="E35" s="17">
        <f t="shared" si="18"/>
        <v>107043786</v>
      </c>
      <c r="F35" s="17">
        <f t="shared" si="18"/>
        <v>-5092806</v>
      </c>
      <c r="G35" s="17">
        <f t="shared" si="18"/>
        <v>15424685</v>
      </c>
      <c r="H35" s="17">
        <f t="shared" si="18"/>
        <v>3272965</v>
      </c>
      <c r="I35" s="17">
        <f t="shared" si="18"/>
        <v>1539107</v>
      </c>
      <c r="J35" s="17">
        <f t="shared" si="18"/>
        <v>0</v>
      </c>
      <c r="K35" s="17">
        <f t="shared" si="18"/>
        <v>-662225</v>
      </c>
      <c r="L35" s="18">
        <f t="shared" si="19"/>
        <v>908131140.1976254</v>
      </c>
      <c r="M35" s="17">
        <f t="shared" si="16"/>
        <v>49070916</v>
      </c>
      <c r="N35" s="17">
        <f t="shared" si="16"/>
        <v>699784412</v>
      </c>
      <c r="O35" s="17">
        <f t="shared" si="16"/>
        <v>0</v>
      </c>
      <c r="P35" s="18">
        <f t="shared" si="20"/>
        <v>1656986468.1976254</v>
      </c>
    </row>
    <row r="36" spans="1:19" x14ac:dyDescent="0.25">
      <c r="A36" t="s">
        <v>3</v>
      </c>
      <c r="C36" s="29">
        <f t="shared" si="17"/>
        <v>18655175.388106905</v>
      </c>
      <c r="D36" s="17">
        <f t="shared" si="18"/>
        <v>5375676</v>
      </c>
      <c r="E36" s="17">
        <f t="shared" si="18"/>
        <v>3693284</v>
      </c>
      <c r="F36" s="17">
        <f t="shared" si="18"/>
        <v>-163143</v>
      </c>
      <c r="G36" s="17">
        <f t="shared" si="18"/>
        <v>339222</v>
      </c>
      <c r="H36" s="17">
        <f t="shared" si="18"/>
        <v>112162</v>
      </c>
      <c r="I36" s="17">
        <f t="shared" si="18"/>
        <v>35976</v>
      </c>
      <c r="J36" s="17">
        <f t="shared" si="18"/>
        <v>0</v>
      </c>
      <c r="K36" s="17">
        <f t="shared" si="18"/>
        <v>-55521</v>
      </c>
      <c r="L36" s="18">
        <f t="shared" si="19"/>
        <v>27992831.388106905</v>
      </c>
      <c r="M36" s="17">
        <f t="shared" si="16"/>
        <v>1675410</v>
      </c>
      <c r="N36" s="17">
        <f t="shared" si="16"/>
        <v>25643706</v>
      </c>
      <c r="O36" s="17">
        <f t="shared" si="16"/>
        <v>0</v>
      </c>
      <c r="P36" s="18">
        <f t="shared" si="20"/>
        <v>55311947.388106905</v>
      </c>
    </row>
    <row r="37" spans="1:19" x14ac:dyDescent="0.25">
      <c r="A37" t="s">
        <v>4</v>
      </c>
      <c r="C37" s="29">
        <f t="shared" si="17"/>
        <v>9720062.3327899706</v>
      </c>
      <c r="D37" s="17">
        <f t="shared" si="18"/>
        <v>2229948</v>
      </c>
      <c r="E37" s="17">
        <f t="shared" si="18"/>
        <v>673734</v>
      </c>
      <c r="F37" s="17">
        <f t="shared" si="18"/>
        <v>-50744</v>
      </c>
      <c r="G37" s="17">
        <f t="shared" si="18"/>
        <v>0</v>
      </c>
      <c r="H37" s="17">
        <f t="shared" si="18"/>
        <v>27123</v>
      </c>
      <c r="I37" s="17">
        <f t="shared" si="18"/>
        <v>13475</v>
      </c>
      <c r="J37" s="17">
        <f t="shared" si="18"/>
        <v>0</v>
      </c>
      <c r="K37" s="17">
        <f t="shared" si="18"/>
        <v>0</v>
      </c>
      <c r="L37" s="18">
        <f t="shared" si="19"/>
        <v>12613598.332789971</v>
      </c>
      <c r="M37" s="17">
        <f t="shared" si="16"/>
        <v>569579</v>
      </c>
      <c r="N37" s="17">
        <f t="shared" si="16"/>
        <v>7106245</v>
      </c>
      <c r="O37" s="17">
        <f t="shared" si="16"/>
        <v>0</v>
      </c>
      <c r="P37" s="18">
        <f t="shared" si="20"/>
        <v>20289422.332789972</v>
      </c>
    </row>
    <row r="38" spans="1:19" x14ac:dyDescent="0.25">
      <c r="A38" s="4" t="s">
        <v>5</v>
      </c>
      <c r="C38" s="19">
        <f>SUM(C33:C37)</f>
        <v>1304472010.7759039</v>
      </c>
      <c r="D38" s="19">
        <f t="shared" ref="D38:P38" si="21">SUM(D33:D37)</f>
        <v>606634513</v>
      </c>
      <c r="E38" s="19">
        <f t="shared" si="21"/>
        <v>219302680</v>
      </c>
      <c r="F38" s="19">
        <f t="shared" si="21"/>
        <v>-9963025</v>
      </c>
      <c r="G38" s="19">
        <f t="shared" si="21"/>
        <v>33188035</v>
      </c>
      <c r="H38" s="19">
        <f t="shared" si="21"/>
        <v>7159503</v>
      </c>
      <c r="I38" s="19">
        <f t="shared" si="21"/>
        <v>3313888</v>
      </c>
      <c r="J38" s="19">
        <f t="shared" si="21"/>
        <v>150000000</v>
      </c>
      <c r="K38" s="19">
        <f t="shared" si="21"/>
        <v>-49223753</v>
      </c>
      <c r="L38" s="19">
        <f t="shared" si="21"/>
        <v>2264883851.7759037</v>
      </c>
      <c r="M38" s="19">
        <f t="shared" si="21"/>
        <v>93526496</v>
      </c>
      <c r="N38" s="19">
        <f t="shared" si="21"/>
        <v>1703371123</v>
      </c>
      <c r="O38" s="19">
        <f t="shared" si="21"/>
        <v>0</v>
      </c>
      <c r="P38" s="19">
        <f t="shared" si="21"/>
        <v>4061781470.7759037</v>
      </c>
    </row>
    <row r="40" spans="1:19" x14ac:dyDescent="0.25">
      <c r="A40" s="25" t="s">
        <v>25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1:19" x14ac:dyDescent="0.25">
      <c r="A41" s="2" t="s">
        <v>8</v>
      </c>
    </row>
    <row r="42" spans="1:19" x14ac:dyDescent="0.25">
      <c r="A42" t="s">
        <v>0</v>
      </c>
      <c r="C42" s="14">
        <f t="shared" ref="C42:K47" si="22">ROUND((C50/$C75)*100, 3)</f>
        <v>7.9249999999999998</v>
      </c>
      <c r="D42" s="14">
        <f t="shared" si="22"/>
        <v>3.82</v>
      </c>
      <c r="E42" s="14">
        <f t="shared" si="22"/>
        <v>1.06</v>
      </c>
      <c r="F42" s="14">
        <f t="shared" si="22"/>
        <v>-4.9000000000000002E-2</v>
      </c>
      <c r="G42" s="14">
        <f t="shared" si="22"/>
        <v>0.18099999999999999</v>
      </c>
      <c r="H42" s="14">
        <f t="shared" si="22"/>
        <v>3.9E-2</v>
      </c>
      <c r="I42" s="14">
        <f t="shared" si="22"/>
        <v>1.9E-2</v>
      </c>
      <c r="J42" s="14">
        <f t="shared" si="22"/>
        <v>2.004</v>
      </c>
      <c r="K42" s="14">
        <f t="shared" si="22"/>
        <v>-0.60899999999999999</v>
      </c>
      <c r="L42" s="15">
        <f>SUM(C42:K42)</f>
        <v>14.389999999999999</v>
      </c>
      <c r="M42" s="14">
        <f t="shared" ref="M42:M47" si="23">ROUND((M50/$C75)*100, 3)</f>
        <v>0.41599999999999998</v>
      </c>
      <c r="N42" s="61">
        <v>10.387</v>
      </c>
      <c r="O42" s="14">
        <f t="shared" ref="O42:O47" si="24">ROUND((O50/$C75)*100, 3)</f>
        <v>0</v>
      </c>
      <c r="P42" s="15">
        <f>SUM(L42:O42)</f>
        <v>25.192999999999998</v>
      </c>
      <c r="R42" s="14">
        <f>P42-P8</f>
        <v>0.29699999999999704</v>
      </c>
      <c r="S42" s="31">
        <f>(P42-P8)/P8</f>
        <v>1.1929627249357207E-2</v>
      </c>
    </row>
    <row r="43" spans="1:19" x14ac:dyDescent="0.25">
      <c r="A43" t="s">
        <v>1</v>
      </c>
      <c r="C43" s="14">
        <f t="shared" si="22"/>
        <v>8.8640000000000008</v>
      </c>
      <c r="D43" s="14">
        <f t="shared" si="22"/>
        <v>2.6739999999999999</v>
      </c>
      <c r="E43" s="14">
        <f t="shared" si="22"/>
        <v>1.395</v>
      </c>
      <c r="F43" s="14">
        <f t="shared" si="22"/>
        <v>-4.9000000000000002E-2</v>
      </c>
      <c r="G43" s="14">
        <f t="shared" si="22"/>
        <v>0.188</v>
      </c>
      <c r="H43" s="14">
        <f t="shared" si="22"/>
        <v>0.04</v>
      </c>
      <c r="I43" s="14">
        <f t="shared" si="22"/>
        <v>1.4999999999999999E-2</v>
      </c>
      <c r="J43" s="14">
        <f t="shared" si="22"/>
        <v>0</v>
      </c>
      <c r="K43" s="14">
        <f t="shared" si="22"/>
        <v>-0.14299999999999999</v>
      </c>
      <c r="L43" s="15">
        <f t="shared" ref="L43:L47" si="25">SUM(C43:K43)</f>
        <v>12.984</v>
      </c>
      <c r="M43" s="14">
        <f t="shared" si="23"/>
        <v>0.54300000000000004</v>
      </c>
      <c r="N43" s="61">
        <v>10.16</v>
      </c>
      <c r="O43" s="14">
        <f t="shared" si="24"/>
        <v>0</v>
      </c>
      <c r="P43" s="15">
        <f t="shared" ref="P43:P47" si="26">SUM(L43:O43)</f>
        <v>23.686999999999998</v>
      </c>
      <c r="R43" s="14">
        <f t="shared" ref="R43:R47" si="27">P43-P9</f>
        <v>0.2879999999999967</v>
      </c>
      <c r="S43" s="31">
        <f t="shared" ref="S43:S47" si="28">(P43-P9)/P9</f>
        <v>1.2308218299927206E-2</v>
      </c>
    </row>
    <row r="44" spans="1:19" x14ac:dyDescent="0.25">
      <c r="A44" t="s">
        <v>2</v>
      </c>
      <c r="C44" s="14">
        <f t="shared" si="22"/>
        <v>5.2329999999999997</v>
      </c>
      <c r="D44" s="14">
        <f t="shared" si="22"/>
        <v>2.484</v>
      </c>
      <c r="E44" s="14">
        <f t="shared" si="22"/>
        <v>1.0289999999999999</v>
      </c>
      <c r="F44" s="14">
        <f t="shared" si="22"/>
        <v>-4.9000000000000002E-2</v>
      </c>
      <c r="G44" s="14">
        <f t="shared" si="22"/>
        <v>0.14799999999999999</v>
      </c>
      <c r="H44" s="14">
        <f t="shared" si="22"/>
        <v>3.1E-2</v>
      </c>
      <c r="I44" s="14">
        <f t="shared" si="22"/>
        <v>1.4999999999999999E-2</v>
      </c>
      <c r="J44" s="14">
        <f t="shared" si="22"/>
        <v>0</v>
      </c>
      <c r="K44" s="14">
        <f t="shared" si="22"/>
        <v>-6.0000000000000001E-3</v>
      </c>
      <c r="L44" s="15">
        <f t="shared" si="25"/>
        <v>8.8849999999999998</v>
      </c>
      <c r="M44" s="14">
        <f t="shared" si="23"/>
        <v>0.47199999999999998</v>
      </c>
      <c r="N44" s="61">
        <v>10.183</v>
      </c>
      <c r="O44" s="14">
        <f t="shared" si="24"/>
        <v>0</v>
      </c>
      <c r="P44" s="15">
        <f t="shared" si="26"/>
        <v>19.54</v>
      </c>
      <c r="R44" s="14">
        <f t="shared" si="27"/>
        <v>0.16599999999999682</v>
      </c>
      <c r="S44" s="31">
        <f t="shared" si="28"/>
        <v>8.5681841643438002E-3</v>
      </c>
    </row>
    <row r="45" spans="1:19" x14ac:dyDescent="0.25">
      <c r="A45" t="s">
        <v>3</v>
      </c>
      <c r="C45" s="14">
        <f t="shared" si="22"/>
        <v>5.7729999999999997</v>
      </c>
      <c r="D45" s="14">
        <f t="shared" si="22"/>
        <v>1.613</v>
      </c>
      <c r="E45" s="14">
        <f t="shared" si="22"/>
        <v>1.1080000000000001</v>
      </c>
      <c r="F45" s="14">
        <f t="shared" si="22"/>
        <v>-4.9000000000000002E-2</v>
      </c>
      <c r="G45" s="14">
        <f t="shared" si="22"/>
        <v>0.10199999999999999</v>
      </c>
      <c r="H45" s="14">
        <f t="shared" si="22"/>
        <v>3.4000000000000002E-2</v>
      </c>
      <c r="I45" s="14">
        <f t="shared" si="22"/>
        <v>1.0999999999999999E-2</v>
      </c>
      <c r="J45" s="14">
        <f t="shared" si="22"/>
        <v>0</v>
      </c>
      <c r="K45" s="14">
        <f t="shared" si="22"/>
        <v>-1.7000000000000001E-2</v>
      </c>
      <c r="L45" s="15">
        <f t="shared" si="25"/>
        <v>8.5750000000000011</v>
      </c>
      <c r="M45" s="14">
        <f t="shared" si="23"/>
        <v>0.503</v>
      </c>
      <c r="N45" s="61">
        <v>8.4969999999999999</v>
      </c>
      <c r="O45" s="14">
        <f t="shared" si="24"/>
        <v>0</v>
      </c>
      <c r="P45" s="15">
        <f t="shared" si="26"/>
        <v>17.575000000000003</v>
      </c>
      <c r="R45" s="14">
        <f t="shared" si="27"/>
        <v>0.18599999999999994</v>
      </c>
      <c r="S45" s="31">
        <f t="shared" si="28"/>
        <v>1.069641727528897E-2</v>
      </c>
    </row>
    <row r="46" spans="1:19" x14ac:dyDescent="0.25">
      <c r="A46" t="s">
        <v>4</v>
      </c>
      <c r="C46" s="14">
        <f t="shared" si="22"/>
        <v>9.5340000000000007</v>
      </c>
      <c r="D46" s="14">
        <f t="shared" si="22"/>
        <v>2.1509999999999998</v>
      </c>
      <c r="E46" s="14">
        <f t="shared" si="22"/>
        <v>0.65</v>
      </c>
      <c r="F46" s="14">
        <f t="shared" si="22"/>
        <v>-4.9000000000000002E-2</v>
      </c>
      <c r="G46" s="14">
        <f t="shared" si="22"/>
        <v>0</v>
      </c>
      <c r="H46" s="14">
        <f t="shared" si="22"/>
        <v>2.5999999999999999E-2</v>
      </c>
      <c r="I46" s="14">
        <f t="shared" si="22"/>
        <v>1.2999999999999999E-2</v>
      </c>
      <c r="J46" s="14">
        <f t="shared" si="22"/>
        <v>0</v>
      </c>
      <c r="K46" s="14">
        <f t="shared" si="22"/>
        <v>0</v>
      </c>
      <c r="L46" s="15">
        <f t="shared" si="25"/>
        <v>12.325000000000001</v>
      </c>
      <c r="M46" s="14">
        <f t="shared" si="23"/>
        <v>0.55000000000000004</v>
      </c>
      <c r="N46" s="61">
        <v>6.8559999999999999</v>
      </c>
      <c r="O46" s="14">
        <f t="shared" si="24"/>
        <v>0</v>
      </c>
      <c r="P46" s="15">
        <f t="shared" si="26"/>
        <v>19.731000000000002</v>
      </c>
      <c r="R46" s="14">
        <f t="shared" si="27"/>
        <v>0.16600000000000037</v>
      </c>
      <c r="S46" s="31">
        <f t="shared" si="28"/>
        <v>8.4845387170968747E-3</v>
      </c>
    </row>
    <row r="47" spans="1:19" x14ac:dyDescent="0.25">
      <c r="A47" s="4" t="s">
        <v>5</v>
      </c>
      <c r="C47" s="16">
        <f t="shared" si="22"/>
        <v>6.617</v>
      </c>
      <c r="D47" s="16">
        <f t="shared" si="22"/>
        <v>2.9780000000000002</v>
      </c>
      <c r="E47" s="16">
        <f t="shared" si="22"/>
        <v>1.077</v>
      </c>
      <c r="F47" s="16">
        <f t="shared" si="22"/>
        <v>-4.9000000000000002E-2</v>
      </c>
      <c r="G47" s="16">
        <f t="shared" si="22"/>
        <v>0.16300000000000001</v>
      </c>
      <c r="H47" s="16">
        <f t="shared" si="22"/>
        <v>3.5000000000000003E-2</v>
      </c>
      <c r="I47" s="16">
        <f t="shared" si="22"/>
        <v>1.6E-2</v>
      </c>
      <c r="J47" s="16">
        <f t="shared" si="22"/>
        <v>0.73599999999999999</v>
      </c>
      <c r="K47" s="16">
        <f t="shared" si="22"/>
        <v>-0.24199999999999999</v>
      </c>
      <c r="L47" s="16">
        <f t="shared" si="25"/>
        <v>11.331000000000003</v>
      </c>
      <c r="M47" s="16">
        <f t="shared" si="23"/>
        <v>0.45900000000000002</v>
      </c>
      <c r="N47" s="62">
        <v>10.218999999999999</v>
      </c>
      <c r="O47" s="16">
        <f t="shared" si="24"/>
        <v>0</v>
      </c>
      <c r="P47" s="16">
        <f t="shared" si="26"/>
        <v>22.009</v>
      </c>
      <c r="R47" s="16">
        <f t="shared" si="27"/>
        <v>0.22599999999999909</v>
      </c>
      <c r="S47" s="32">
        <f t="shared" si="28"/>
        <v>1.0375063122618513E-2</v>
      </c>
    </row>
    <row r="49" spans="1:19" x14ac:dyDescent="0.25">
      <c r="A49" s="2" t="s">
        <v>7</v>
      </c>
    </row>
    <row r="50" spans="1:19" x14ac:dyDescent="0.25">
      <c r="A50" t="s">
        <v>0</v>
      </c>
      <c r="C50" s="29">
        <f>C16+C59+C67</f>
        <v>593123343.46610069</v>
      </c>
      <c r="D50" s="17">
        <f>D16</f>
        <v>285919204</v>
      </c>
      <c r="E50" s="17">
        <f t="shared" ref="E50:K50" si="29">E16</f>
        <v>79368365</v>
      </c>
      <c r="F50" s="17">
        <f t="shared" si="29"/>
        <v>-3655319</v>
      </c>
      <c r="G50" s="17">
        <f t="shared" si="29"/>
        <v>13570518</v>
      </c>
      <c r="H50" s="17">
        <f t="shared" si="29"/>
        <v>2927308</v>
      </c>
      <c r="I50" s="17">
        <f t="shared" si="29"/>
        <v>1418626</v>
      </c>
      <c r="J50" s="17">
        <f t="shared" si="29"/>
        <v>150000000</v>
      </c>
      <c r="K50" s="17">
        <f t="shared" si="29"/>
        <v>-45575268</v>
      </c>
      <c r="L50" s="18">
        <f>SUM(C50:K50)</f>
        <v>1077096777.4661007</v>
      </c>
      <c r="M50" s="17">
        <f t="shared" ref="M50:O54" si="30">M16</f>
        <v>31116274</v>
      </c>
      <c r="N50" s="17">
        <f t="shared" si="30"/>
        <v>765850825</v>
      </c>
      <c r="O50" s="17">
        <f t="shared" si="30"/>
        <v>0</v>
      </c>
      <c r="P50" s="18">
        <f>SUM(L50:O50)</f>
        <v>1874063876.4661007</v>
      </c>
    </row>
    <row r="51" spans="1:19" x14ac:dyDescent="0.25">
      <c r="A51" t="s">
        <v>1</v>
      </c>
      <c r="C51" s="29">
        <f t="shared" ref="C51:C54" si="31">C17+C60+C68</f>
        <v>181234947.39128116</v>
      </c>
      <c r="D51" s="17">
        <f t="shared" ref="D51:K54" si="32">D17</f>
        <v>54683225</v>
      </c>
      <c r="E51" s="17">
        <f t="shared" si="32"/>
        <v>28523511</v>
      </c>
      <c r="F51" s="17">
        <f t="shared" si="32"/>
        <v>-1001013</v>
      </c>
      <c r="G51" s="17">
        <f t="shared" si="32"/>
        <v>3853610</v>
      </c>
      <c r="H51" s="17">
        <f t="shared" si="32"/>
        <v>819945</v>
      </c>
      <c r="I51" s="17">
        <f t="shared" si="32"/>
        <v>306704</v>
      </c>
      <c r="J51" s="17">
        <f t="shared" si="32"/>
        <v>0</v>
      </c>
      <c r="K51" s="17">
        <f t="shared" si="32"/>
        <v>-2930739</v>
      </c>
      <c r="L51" s="18">
        <f t="shared" ref="L51:L54" si="33">SUM(C51:K51)</f>
        <v>265490190.39128116</v>
      </c>
      <c r="M51" s="17">
        <f t="shared" si="30"/>
        <v>11094317</v>
      </c>
      <c r="N51" s="17">
        <f t="shared" si="30"/>
        <v>204985935</v>
      </c>
      <c r="O51" s="17">
        <f t="shared" si="30"/>
        <v>0</v>
      </c>
      <c r="P51" s="18">
        <f t="shared" ref="P51:P54" si="34">SUM(L51:O51)</f>
        <v>481570442.39128113</v>
      </c>
    </row>
    <row r="52" spans="1:19" x14ac:dyDescent="0.25">
      <c r="A52" t="s">
        <v>2</v>
      </c>
      <c r="C52" s="29">
        <f t="shared" si="31"/>
        <v>544346098.1976254</v>
      </c>
      <c r="D52" s="17">
        <f t="shared" si="32"/>
        <v>258426460</v>
      </c>
      <c r="E52" s="17">
        <f t="shared" si="32"/>
        <v>107043786</v>
      </c>
      <c r="F52" s="17">
        <f t="shared" si="32"/>
        <v>-5092806</v>
      </c>
      <c r="G52" s="17">
        <f t="shared" si="32"/>
        <v>15424685</v>
      </c>
      <c r="H52" s="17">
        <f t="shared" si="32"/>
        <v>3272965</v>
      </c>
      <c r="I52" s="17">
        <f t="shared" si="32"/>
        <v>1539107</v>
      </c>
      <c r="J52" s="17">
        <f t="shared" si="32"/>
        <v>0</v>
      </c>
      <c r="K52" s="17">
        <f t="shared" si="32"/>
        <v>-662225</v>
      </c>
      <c r="L52" s="18">
        <f t="shared" si="33"/>
        <v>924298070.1976254</v>
      </c>
      <c r="M52" s="17">
        <f t="shared" si="30"/>
        <v>49070916</v>
      </c>
      <c r="N52" s="17">
        <f t="shared" si="30"/>
        <v>699784412</v>
      </c>
      <c r="O52" s="17">
        <f t="shared" si="30"/>
        <v>0</v>
      </c>
      <c r="P52" s="18">
        <f t="shared" si="34"/>
        <v>1673153398.1976254</v>
      </c>
    </row>
    <row r="53" spans="1:19" x14ac:dyDescent="0.25">
      <c r="A53" t="s">
        <v>3</v>
      </c>
      <c r="C53" s="29">
        <f t="shared" si="31"/>
        <v>19238838.388106905</v>
      </c>
      <c r="D53" s="17">
        <f t="shared" si="32"/>
        <v>5375676</v>
      </c>
      <c r="E53" s="17">
        <f t="shared" si="32"/>
        <v>3693284</v>
      </c>
      <c r="F53" s="17">
        <f t="shared" si="32"/>
        <v>-163143</v>
      </c>
      <c r="G53" s="17">
        <f t="shared" si="32"/>
        <v>339222</v>
      </c>
      <c r="H53" s="17">
        <f t="shared" si="32"/>
        <v>112162</v>
      </c>
      <c r="I53" s="17">
        <f t="shared" si="32"/>
        <v>35976</v>
      </c>
      <c r="J53" s="17">
        <f t="shared" si="32"/>
        <v>0</v>
      </c>
      <c r="K53" s="17">
        <f t="shared" si="32"/>
        <v>-55521</v>
      </c>
      <c r="L53" s="18">
        <f t="shared" si="33"/>
        <v>28576494.388106905</v>
      </c>
      <c r="M53" s="17">
        <f t="shared" si="30"/>
        <v>1675410</v>
      </c>
      <c r="N53" s="17">
        <f t="shared" si="30"/>
        <v>25643706</v>
      </c>
      <c r="O53" s="17">
        <f t="shared" si="30"/>
        <v>0</v>
      </c>
      <c r="P53" s="18">
        <f t="shared" si="34"/>
        <v>55895610.388106905</v>
      </c>
    </row>
    <row r="54" spans="1:19" x14ac:dyDescent="0.25">
      <c r="A54" t="s">
        <v>4</v>
      </c>
      <c r="C54" s="29">
        <f t="shared" si="31"/>
        <v>9881638.3327899706</v>
      </c>
      <c r="D54" s="17">
        <f t="shared" si="32"/>
        <v>2229948</v>
      </c>
      <c r="E54" s="17">
        <f t="shared" si="32"/>
        <v>673734</v>
      </c>
      <c r="F54" s="17">
        <f t="shared" si="32"/>
        <v>-50744</v>
      </c>
      <c r="G54" s="17">
        <f t="shared" si="32"/>
        <v>0</v>
      </c>
      <c r="H54" s="17">
        <f t="shared" si="32"/>
        <v>27123</v>
      </c>
      <c r="I54" s="17">
        <f t="shared" si="32"/>
        <v>13475</v>
      </c>
      <c r="J54" s="17">
        <f t="shared" si="32"/>
        <v>0</v>
      </c>
      <c r="K54" s="17">
        <f t="shared" si="32"/>
        <v>0</v>
      </c>
      <c r="L54" s="18">
        <f t="shared" si="33"/>
        <v>12775174.332789971</v>
      </c>
      <c r="M54" s="17">
        <f t="shared" si="30"/>
        <v>569579</v>
      </c>
      <c r="N54" s="17">
        <f t="shared" si="30"/>
        <v>7106245</v>
      </c>
      <c r="O54" s="17">
        <f t="shared" si="30"/>
        <v>0</v>
      </c>
      <c r="P54" s="18">
        <f t="shared" si="34"/>
        <v>20450998.332789972</v>
      </c>
    </row>
    <row r="55" spans="1:19" x14ac:dyDescent="0.25">
      <c r="A55" s="4" t="s">
        <v>5</v>
      </c>
      <c r="C55" s="19">
        <f>SUM(C50:C54)</f>
        <v>1347824865.7759039</v>
      </c>
      <c r="D55" s="19">
        <f t="shared" ref="D55:P55" si="35">SUM(D50:D54)</f>
        <v>606634513</v>
      </c>
      <c r="E55" s="19">
        <f t="shared" si="35"/>
        <v>219302680</v>
      </c>
      <c r="F55" s="19">
        <f t="shared" si="35"/>
        <v>-9963025</v>
      </c>
      <c r="G55" s="19">
        <f t="shared" si="35"/>
        <v>33188035</v>
      </c>
      <c r="H55" s="19">
        <f t="shared" si="35"/>
        <v>7159503</v>
      </c>
      <c r="I55" s="19">
        <f t="shared" si="35"/>
        <v>3313888</v>
      </c>
      <c r="J55" s="19">
        <f t="shared" si="35"/>
        <v>150000000</v>
      </c>
      <c r="K55" s="19">
        <f t="shared" si="35"/>
        <v>-49223753</v>
      </c>
      <c r="L55" s="19">
        <f t="shared" si="35"/>
        <v>2308236706.7759037</v>
      </c>
      <c r="M55" s="19">
        <f t="shared" si="35"/>
        <v>93526496</v>
      </c>
      <c r="N55" s="19">
        <f t="shared" si="35"/>
        <v>1703371123</v>
      </c>
      <c r="O55" s="19">
        <f t="shared" si="35"/>
        <v>0</v>
      </c>
      <c r="P55" s="19">
        <f t="shared" si="35"/>
        <v>4105134325.7759037</v>
      </c>
    </row>
    <row r="57" spans="1:19" x14ac:dyDescent="0.25">
      <c r="A57" s="9" t="s">
        <v>26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s="26" customFormat="1" x14ac:dyDescent="0.25">
      <c r="A58" s="54" t="s">
        <v>50</v>
      </c>
    </row>
    <row r="59" spans="1:19" s="26" customFormat="1" x14ac:dyDescent="0.25">
      <c r="A59" t="s">
        <v>0</v>
      </c>
      <c r="C59" s="27">
        <f>Assumptions!I22-Assumptions!C22</f>
        <v>1337520.4661006671</v>
      </c>
    </row>
    <row r="60" spans="1:19" s="26" customFormat="1" x14ac:dyDescent="0.25">
      <c r="A60" t="s">
        <v>1</v>
      </c>
      <c r="C60" s="27">
        <f>Assumptions!I23-Assumptions!C23</f>
        <v>354272.3912811515</v>
      </c>
    </row>
    <row r="61" spans="1:19" s="26" customFormat="1" x14ac:dyDescent="0.25">
      <c r="A61" t="s">
        <v>2</v>
      </c>
      <c r="C61" s="27">
        <f>Assumptions!I24-Assumptions!C24</f>
        <v>1034432.1976254311</v>
      </c>
    </row>
    <row r="62" spans="1:19" s="26" customFormat="1" x14ac:dyDescent="0.25">
      <c r="A62" t="s">
        <v>3</v>
      </c>
      <c r="C62" s="27">
        <f>Assumptions!I25-Assumptions!C25</f>
        <v>37345.388106904531</v>
      </c>
    </row>
    <row r="63" spans="1:19" s="26" customFormat="1" x14ac:dyDescent="0.25">
      <c r="A63" t="s">
        <v>4</v>
      </c>
      <c r="C63" s="27">
        <f>Assumptions!I26-Assumptions!C26</f>
        <v>10338.332789969678</v>
      </c>
    </row>
    <row r="64" spans="1:19" s="26" customFormat="1" x14ac:dyDescent="0.25">
      <c r="A64" s="4" t="s">
        <v>5</v>
      </c>
      <c r="C64" s="28">
        <f>SUM(C59:C63)</f>
        <v>2773908.7759041237</v>
      </c>
    </row>
    <row r="65" spans="1:3" s="26" customFormat="1" x14ac:dyDescent="0.25">
      <c r="A65"/>
    </row>
    <row r="66" spans="1:3" s="26" customFormat="1" x14ac:dyDescent="0.25">
      <c r="A66" s="2" t="s">
        <v>47</v>
      </c>
    </row>
    <row r="67" spans="1:3" s="26" customFormat="1" x14ac:dyDescent="0.25">
      <c r="A67" t="s">
        <v>0</v>
      </c>
      <c r="C67" s="27">
        <f>Assumptions!I30</f>
        <v>20903835</v>
      </c>
    </row>
    <row r="68" spans="1:3" s="26" customFormat="1" x14ac:dyDescent="0.25">
      <c r="A68" t="s">
        <v>1</v>
      </c>
      <c r="C68" s="27">
        <f>Assumptions!I31</f>
        <v>5536851</v>
      </c>
    </row>
    <row r="69" spans="1:3" s="26" customFormat="1" x14ac:dyDescent="0.25">
      <c r="A69" t="s">
        <v>2</v>
      </c>
      <c r="C69" s="27">
        <f>Assumptions!I32</f>
        <v>16166930</v>
      </c>
    </row>
    <row r="70" spans="1:3" s="26" customFormat="1" x14ac:dyDescent="0.25">
      <c r="A70" t="s">
        <v>3</v>
      </c>
      <c r="C70" s="27">
        <f>Assumptions!I33</f>
        <v>583663</v>
      </c>
    </row>
    <row r="71" spans="1:3" s="26" customFormat="1" x14ac:dyDescent="0.25">
      <c r="A71" t="s">
        <v>4</v>
      </c>
      <c r="C71" s="27">
        <f>Assumptions!I34</f>
        <v>161576</v>
      </c>
    </row>
    <row r="72" spans="1:3" s="26" customFormat="1" x14ac:dyDescent="0.25">
      <c r="A72" s="4" t="s">
        <v>5</v>
      </c>
      <c r="C72" s="28">
        <f>SUM(C67:C71)</f>
        <v>43352855</v>
      </c>
    </row>
    <row r="73" spans="1:3" s="26" customFormat="1" x14ac:dyDescent="0.25"/>
    <row r="74" spans="1:3" x14ac:dyDescent="0.25">
      <c r="A74" s="2" t="s">
        <v>49</v>
      </c>
    </row>
    <row r="75" spans="1:3" x14ac:dyDescent="0.25">
      <c r="A75" t="s">
        <v>0</v>
      </c>
      <c r="C75" s="12">
        <f>Assumptions!C38</f>
        <v>7484292616.1647892</v>
      </c>
    </row>
    <row r="76" spans="1:3" x14ac:dyDescent="0.25">
      <c r="A76" t="s">
        <v>1</v>
      </c>
      <c r="C76" s="12">
        <f>Assumptions!C39</f>
        <v>2044696147.4340549</v>
      </c>
    </row>
    <row r="77" spans="1:3" x14ac:dyDescent="0.25">
      <c r="A77" t="s">
        <v>2</v>
      </c>
      <c r="C77" s="12">
        <f>Assumptions!C40</f>
        <v>10402700261.505287</v>
      </c>
    </row>
    <row r="78" spans="1:3" x14ac:dyDescent="0.25">
      <c r="A78" t="s">
        <v>3</v>
      </c>
      <c r="C78" s="12">
        <f>Assumptions!C41</f>
        <v>333239511.40185642</v>
      </c>
    </row>
    <row r="79" spans="1:3" x14ac:dyDescent="0.25">
      <c r="A79" t="s">
        <v>4</v>
      </c>
      <c r="C79" s="12">
        <f>Assumptions!C42</f>
        <v>103651320.92586017</v>
      </c>
    </row>
    <row r="80" spans="1:3" x14ac:dyDescent="0.25">
      <c r="A80" s="4" t="s">
        <v>5</v>
      </c>
      <c r="C80" s="13">
        <f>SUM(C75:C79)</f>
        <v>20368579857.43185</v>
      </c>
    </row>
    <row r="82" spans="16:16" x14ac:dyDescent="0.25">
      <c r="P82" s="12"/>
    </row>
    <row r="84" spans="16:16" x14ac:dyDescent="0.25">
      <c r="P84" s="12"/>
    </row>
    <row r="85" spans="16:16" x14ac:dyDescent="0.25">
      <c r="P85" s="12"/>
    </row>
    <row r="86" spans="16:16" x14ac:dyDescent="0.25">
      <c r="P86" s="12"/>
    </row>
  </sheetData>
  <mergeCells count="1">
    <mergeCell ref="R3:S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D116FAC7-EB88-4633-A676-1B12D1F54756}"/>
</file>

<file path=customXml/itemProps2.xml><?xml version="1.0" encoding="utf-8"?>
<ds:datastoreItem xmlns:ds="http://schemas.openxmlformats.org/officeDocument/2006/customXml" ds:itemID="{0D5970C5-FC6E-46E3-B447-69219E322E1D}"/>
</file>

<file path=customXml/itemProps3.xml><?xml version="1.0" encoding="utf-8"?>
<ds:datastoreItem xmlns:ds="http://schemas.openxmlformats.org/officeDocument/2006/customXml" ds:itemID="{B6D49E7E-ED15-4CAA-89DD-2171879FC2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ED Template</vt:lpstr>
      <vt:lpstr>Summary</vt:lpstr>
      <vt:lpstr>Assumptions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Utama, Ray</dc:creator>
  <dc:description/>
  <cp:lastModifiedBy>Utama, Ray</cp:lastModifiedBy>
  <dcterms:created xsi:type="dcterms:W3CDTF">2017-06-09T16:58:46Z</dcterms:created>
  <dcterms:modified xsi:type="dcterms:W3CDTF">2017-06-15T19:01:16Z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